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20" windowWidth="21600" windowHeight="9765" activeTab="3"/>
  </bookViews>
  <sheets>
    <sheet name="Punkte" sheetId="1" r:id="rId1"/>
    <sheet name="Gruppe_Rookie" sheetId="2" r:id="rId2"/>
    <sheet name="Gruppe_Classic" sheetId="3" r:id="rId3"/>
    <sheet name="Gruppe_Expert" sheetId="4" r:id="rId4"/>
    <sheet name="Gruppe_Tourenwagen" sheetId="5" r:id="rId5"/>
  </sheets>
  <definedNames>
    <definedName name="_xlnm._FilterDatabase" localSheetId="1" hidden="1">Gruppe_Rookie!$A$6:$F$15</definedName>
    <definedName name="_xlnm._FilterDatabase" localSheetId="4" hidden="1">Gruppe_Tourenwagen!$B$23:$AN$30</definedName>
  </definedNames>
  <calcPr calcId="145621"/>
</workbook>
</file>

<file path=xl/calcChain.xml><?xml version="1.0" encoding="utf-8"?>
<calcChain xmlns="http://schemas.openxmlformats.org/spreadsheetml/2006/main">
  <c r="E15" i="5" l="1"/>
  <c r="B15" i="5"/>
  <c r="F15" i="5" s="1"/>
  <c r="AC27" i="5"/>
  <c r="AC30" i="5"/>
  <c r="AC25" i="5"/>
  <c r="AC28" i="5"/>
  <c r="AC24" i="5"/>
  <c r="AC29" i="5"/>
  <c r="AC28" i="2"/>
  <c r="AC24" i="2"/>
  <c r="AC23" i="2"/>
  <c r="AC31" i="2"/>
  <c r="AC26" i="2"/>
  <c r="AC24" i="3"/>
  <c r="AC29" i="3"/>
  <c r="AC25" i="3"/>
  <c r="AC26" i="3"/>
  <c r="AC27" i="4"/>
  <c r="AC23" i="4"/>
  <c r="Y26" i="2" l="1"/>
  <c r="Y31" i="2"/>
  <c r="C31" i="2" s="1"/>
  <c r="Y23" i="2"/>
  <c r="Y29" i="3"/>
  <c r="C29" i="3" s="1"/>
  <c r="Y25" i="3"/>
  <c r="Y26" i="3"/>
  <c r="C26" i="3" s="1"/>
  <c r="C30" i="3"/>
  <c r="C31" i="3"/>
  <c r="Y23" i="4"/>
  <c r="C23" i="4" s="1"/>
  <c r="Y27" i="4"/>
  <c r="C27" i="4" s="1"/>
  <c r="Y27" i="5"/>
  <c r="Y30" i="5"/>
  <c r="Y28" i="5"/>
  <c r="Y25" i="5"/>
  <c r="C25" i="5" s="1"/>
  <c r="C29" i="4"/>
  <c r="C30" i="4"/>
  <c r="C31" i="4"/>
  <c r="C31" i="5"/>
  <c r="C30" i="5"/>
  <c r="C29" i="5"/>
  <c r="AJ31" i="5"/>
  <c r="AJ30" i="5"/>
  <c r="AJ29" i="5"/>
  <c r="AJ28" i="5"/>
  <c r="AJ27" i="5"/>
  <c r="AJ26" i="5"/>
  <c r="AJ25" i="5"/>
  <c r="AJ24" i="5"/>
  <c r="AJ23" i="5"/>
  <c r="AF31" i="5"/>
  <c r="AF30" i="5"/>
  <c r="AF29" i="5"/>
  <c r="AF28" i="5"/>
  <c r="AF27" i="5"/>
  <c r="AF26" i="5"/>
  <c r="AF25" i="5"/>
  <c r="AF24" i="5"/>
  <c r="AF23" i="5"/>
  <c r="AB31" i="5"/>
  <c r="AB30" i="5"/>
  <c r="AB29" i="5"/>
  <c r="AB28" i="5"/>
  <c r="AB27" i="5"/>
  <c r="AB26" i="5"/>
  <c r="AB25" i="5"/>
  <c r="AB24" i="5"/>
  <c r="AB23" i="5"/>
  <c r="X31" i="5"/>
  <c r="X30" i="5"/>
  <c r="X29" i="5"/>
  <c r="X28" i="5"/>
  <c r="X27" i="5"/>
  <c r="X26" i="5"/>
  <c r="X25" i="5"/>
  <c r="X24" i="5"/>
  <c r="X23" i="5"/>
  <c r="T31" i="5"/>
  <c r="T30" i="5"/>
  <c r="T29" i="5"/>
  <c r="T28" i="5"/>
  <c r="T27" i="5"/>
  <c r="T26" i="5"/>
  <c r="T25" i="5"/>
  <c r="T24" i="5"/>
  <c r="T23" i="5"/>
  <c r="P31" i="5"/>
  <c r="P30" i="5"/>
  <c r="P29" i="5"/>
  <c r="P28" i="5"/>
  <c r="P27" i="5"/>
  <c r="P26" i="5"/>
  <c r="P25" i="5"/>
  <c r="P24" i="5"/>
  <c r="P23" i="5"/>
  <c r="L31" i="5"/>
  <c r="L30" i="5"/>
  <c r="L29" i="5"/>
  <c r="L28" i="5"/>
  <c r="L27" i="5"/>
  <c r="L26" i="5"/>
  <c r="L25" i="5"/>
  <c r="L24" i="5"/>
  <c r="L23" i="5"/>
  <c r="H31" i="5"/>
  <c r="H30" i="5"/>
  <c r="H29" i="5"/>
  <c r="H28" i="5"/>
  <c r="H27" i="5"/>
  <c r="H26" i="5"/>
  <c r="H25" i="5"/>
  <c r="H24" i="5"/>
  <c r="H23" i="5"/>
  <c r="C28" i="5"/>
  <c r="C27" i="5"/>
  <c r="C26" i="5"/>
  <c r="C24" i="5"/>
  <c r="C23" i="5"/>
  <c r="C28" i="4"/>
  <c r="C26" i="4"/>
  <c r="C25" i="4"/>
  <c r="C24" i="4"/>
  <c r="C28" i="3"/>
  <c r="C27" i="3"/>
  <c r="C25" i="3"/>
  <c r="C24" i="3"/>
  <c r="C23" i="3"/>
  <c r="AJ31" i="4"/>
  <c r="AJ30" i="4"/>
  <c r="AJ29" i="4"/>
  <c r="AJ28" i="4"/>
  <c r="AJ27" i="4"/>
  <c r="AJ26" i="4"/>
  <c r="AJ25" i="4"/>
  <c r="AJ24" i="4"/>
  <c r="AJ23" i="4"/>
  <c r="AF31" i="4"/>
  <c r="AF30" i="4"/>
  <c r="AF29" i="4"/>
  <c r="AF28" i="4"/>
  <c r="AF27" i="4"/>
  <c r="AF26" i="4"/>
  <c r="AF25" i="4"/>
  <c r="AF24" i="4"/>
  <c r="AF23" i="4"/>
  <c r="AB31" i="4"/>
  <c r="AB30" i="4"/>
  <c r="AB29" i="4"/>
  <c r="AB28" i="4"/>
  <c r="AB27" i="4"/>
  <c r="AB26" i="4"/>
  <c r="AB25" i="4"/>
  <c r="AB24" i="4"/>
  <c r="AB23" i="4"/>
  <c r="X31" i="4"/>
  <c r="X30" i="4"/>
  <c r="X29" i="4"/>
  <c r="X28" i="4"/>
  <c r="X27" i="4"/>
  <c r="X26" i="4"/>
  <c r="X25" i="4"/>
  <c r="X24" i="4"/>
  <c r="X23" i="4"/>
  <c r="T31" i="4"/>
  <c r="T30" i="4"/>
  <c r="T29" i="4"/>
  <c r="T28" i="4"/>
  <c r="T27" i="4"/>
  <c r="T26" i="4"/>
  <c r="T25" i="4"/>
  <c r="T24" i="4"/>
  <c r="T23" i="4"/>
  <c r="P31" i="4"/>
  <c r="P30" i="4"/>
  <c r="P29" i="4"/>
  <c r="P28" i="4"/>
  <c r="P27" i="4"/>
  <c r="P26" i="4"/>
  <c r="P25" i="4"/>
  <c r="P24" i="4"/>
  <c r="P23" i="4"/>
  <c r="L31" i="4"/>
  <c r="L30" i="4"/>
  <c r="L29" i="4"/>
  <c r="L28" i="4"/>
  <c r="L27" i="4"/>
  <c r="L26" i="4"/>
  <c r="L25" i="4"/>
  <c r="L24" i="4"/>
  <c r="L23" i="4"/>
  <c r="H31" i="4"/>
  <c r="H30" i="4"/>
  <c r="H29" i="4"/>
  <c r="H28" i="4"/>
  <c r="H27" i="4"/>
  <c r="H26" i="4"/>
  <c r="H25" i="4"/>
  <c r="H24" i="4"/>
  <c r="H23" i="4"/>
  <c r="AJ31" i="3"/>
  <c r="AJ30" i="3"/>
  <c r="AJ29" i="3"/>
  <c r="AJ28" i="3"/>
  <c r="AJ27" i="3"/>
  <c r="AJ26" i="3"/>
  <c r="AJ25" i="3"/>
  <c r="AJ24" i="3"/>
  <c r="AJ23" i="3"/>
  <c r="AF31" i="3"/>
  <c r="AF30" i="3"/>
  <c r="AF29" i="3"/>
  <c r="AF28" i="3"/>
  <c r="AF27" i="3"/>
  <c r="AF26" i="3"/>
  <c r="AF25" i="3"/>
  <c r="AF24" i="3"/>
  <c r="AF23" i="3"/>
  <c r="AB31" i="3"/>
  <c r="AB30" i="3"/>
  <c r="AB29" i="3"/>
  <c r="AB28" i="3"/>
  <c r="AB27" i="3"/>
  <c r="AB26" i="3"/>
  <c r="AB25" i="3"/>
  <c r="AB24" i="3"/>
  <c r="AB23" i="3"/>
  <c r="X31" i="3"/>
  <c r="X30" i="3"/>
  <c r="X29" i="3"/>
  <c r="X28" i="3"/>
  <c r="X27" i="3"/>
  <c r="X26" i="3"/>
  <c r="X25" i="3"/>
  <c r="X24" i="3"/>
  <c r="X23" i="3"/>
  <c r="T31" i="3"/>
  <c r="T30" i="3"/>
  <c r="T29" i="3"/>
  <c r="T28" i="3"/>
  <c r="T27" i="3"/>
  <c r="T26" i="3"/>
  <c r="T25" i="3"/>
  <c r="T24" i="3"/>
  <c r="T23" i="3"/>
  <c r="P31" i="3"/>
  <c r="P30" i="3"/>
  <c r="P29" i="3"/>
  <c r="P28" i="3"/>
  <c r="P27" i="3"/>
  <c r="P26" i="3"/>
  <c r="P25" i="3"/>
  <c r="P24" i="3"/>
  <c r="P23" i="3"/>
  <c r="L31" i="3"/>
  <c r="L30" i="3"/>
  <c r="L29" i="3"/>
  <c r="L28" i="3"/>
  <c r="L27" i="3"/>
  <c r="L26" i="3"/>
  <c r="L25" i="3"/>
  <c r="L24" i="3"/>
  <c r="L23" i="3"/>
  <c r="H31" i="3"/>
  <c r="H30" i="3"/>
  <c r="D30" i="3" s="1"/>
  <c r="H29" i="3"/>
  <c r="H28" i="3"/>
  <c r="H27" i="3"/>
  <c r="H26" i="3"/>
  <c r="H25" i="3"/>
  <c r="H24" i="3"/>
  <c r="H23" i="3"/>
  <c r="H31" i="2"/>
  <c r="L31" i="2"/>
  <c r="P31" i="2"/>
  <c r="T31" i="2"/>
  <c r="X31" i="2"/>
  <c r="AB31" i="2"/>
  <c r="AF31" i="2"/>
  <c r="AJ31" i="2"/>
  <c r="H30" i="2"/>
  <c r="D30" i="4" l="1"/>
  <c r="D23" i="3"/>
  <c r="D27" i="3"/>
  <c r="D23" i="4"/>
  <c r="D25" i="4"/>
  <c r="D28" i="4"/>
  <c r="D31" i="4"/>
  <c r="D31" i="3"/>
  <c r="D24" i="3"/>
  <c r="D28" i="3"/>
  <c r="D24" i="4"/>
  <c r="D26" i="4"/>
  <c r="D29" i="5"/>
  <c r="D31" i="5"/>
  <c r="D29" i="4"/>
  <c r="D25" i="3"/>
  <c r="D26" i="3"/>
  <c r="D29" i="3"/>
  <c r="D27" i="4"/>
  <c r="D30" i="5"/>
  <c r="D28" i="5"/>
  <c r="D25" i="5"/>
  <c r="D24" i="5"/>
  <c r="D26" i="5"/>
  <c r="D23" i="5"/>
  <c r="D27" i="5"/>
  <c r="D31" i="2"/>
  <c r="AJ30" i="2"/>
  <c r="AJ29" i="2"/>
  <c r="AJ28" i="2"/>
  <c r="AJ27" i="2"/>
  <c r="AJ26" i="2"/>
  <c r="AJ25" i="2"/>
  <c r="AJ24" i="2"/>
  <c r="AJ23" i="2"/>
  <c r="AF30" i="2"/>
  <c r="AF29" i="2"/>
  <c r="AF28" i="2"/>
  <c r="AF27" i="2"/>
  <c r="AF26" i="2"/>
  <c r="AF25" i="2"/>
  <c r="AF24" i="2"/>
  <c r="AF23" i="2"/>
  <c r="AB30" i="2"/>
  <c r="AB29" i="2"/>
  <c r="AB28" i="2"/>
  <c r="AB27" i="2"/>
  <c r="AB26" i="2"/>
  <c r="AB25" i="2"/>
  <c r="AB24" i="2"/>
  <c r="AB23" i="2"/>
  <c r="X30" i="2"/>
  <c r="X29" i="2"/>
  <c r="X28" i="2"/>
  <c r="X27" i="2"/>
  <c r="X26" i="2"/>
  <c r="X25" i="2"/>
  <c r="X24" i="2"/>
  <c r="X23" i="2"/>
  <c r="T30" i="2"/>
  <c r="T29" i="2"/>
  <c r="T28" i="2"/>
  <c r="T27" i="2"/>
  <c r="T26" i="2"/>
  <c r="T25" i="2"/>
  <c r="T24" i="2"/>
  <c r="T23" i="2"/>
  <c r="P30" i="2"/>
  <c r="P29" i="2"/>
  <c r="P28" i="2"/>
  <c r="P27" i="2"/>
  <c r="P26" i="2"/>
  <c r="P25" i="2"/>
  <c r="P24" i="2"/>
  <c r="P23" i="2"/>
  <c r="L30" i="2"/>
  <c r="L29" i="2"/>
  <c r="L28" i="2"/>
  <c r="L27" i="2"/>
  <c r="L26" i="2"/>
  <c r="L25" i="2"/>
  <c r="L24" i="2"/>
  <c r="L23" i="2"/>
  <c r="B14" i="5" l="1"/>
  <c r="B13" i="4"/>
  <c r="B12" i="3"/>
  <c r="B11" i="3"/>
  <c r="B13" i="3"/>
  <c r="B14" i="3"/>
  <c r="B10" i="3"/>
  <c r="B9" i="3"/>
  <c r="B8" i="3"/>
  <c r="C24" i="2"/>
  <c r="C25" i="2"/>
  <c r="C26" i="2"/>
  <c r="C27" i="2"/>
  <c r="C28" i="2"/>
  <c r="C29" i="2"/>
  <c r="C30" i="2"/>
  <c r="C23" i="2"/>
  <c r="E14" i="3" l="1"/>
  <c r="F14" i="3"/>
  <c r="F8" i="3"/>
  <c r="E8" i="3"/>
  <c r="F13" i="3"/>
  <c r="E13" i="3"/>
  <c r="F9" i="3"/>
  <c r="E9" i="3"/>
  <c r="F11" i="3"/>
  <c r="E11" i="3"/>
  <c r="E10" i="3"/>
  <c r="F10" i="3"/>
  <c r="F12" i="3"/>
  <c r="E12" i="3"/>
  <c r="B13" i="5" l="1"/>
  <c r="B10" i="5"/>
  <c r="B12" i="5"/>
  <c r="B9" i="5"/>
  <c r="B11" i="5"/>
  <c r="B8" i="5"/>
  <c r="F8" i="5" s="1"/>
  <c r="B12" i="4"/>
  <c r="B9" i="4"/>
  <c r="B11" i="4"/>
  <c r="B8" i="4"/>
  <c r="F8" i="4" s="1"/>
  <c r="B10" i="4"/>
  <c r="E14" i="5" l="1"/>
  <c r="F14" i="5"/>
  <c r="F12" i="5"/>
  <c r="E12" i="5"/>
  <c r="E11" i="5"/>
  <c r="F11" i="5"/>
  <c r="F10" i="5"/>
  <c r="E10" i="5"/>
  <c r="E8" i="5"/>
  <c r="E9" i="5"/>
  <c r="F9" i="5"/>
  <c r="E13" i="5"/>
  <c r="F13" i="5"/>
  <c r="F13" i="4"/>
  <c r="E13" i="4"/>
  <c r="E8" i="4"/>
  <c r="F9" i="4"/>
  <c r="E9" i="4"/>
  <c r="F12" i="4"/>
  <c r="E12" i="4"/>
  <c r="E10" i="4"/>
  <c r="F10" i="4"/>
  <c r="E11" i="4"/>
  <c r="F11" i="4"/>
  <c r="H26" i="2"/>
  <c r="D26" i="2" s="1"/>
  <c r="H27" i="2"/>
  <c r="D27" i="2" s="1"/>
  <c r="H24" i="2"/>
  <c r="D24" i="2" s="1"/>
  <c r="H25" i="2"/>
  <c r="D25" i="2" s="1"/>
  <c r="H28" i="2"/>
  <c r="D28" i="2" s="1"/>
  <c r="H29" i="2"/>
  <c r="D29" i="2" s="1"/>
  <c r="H23" i="2"/>
  <c r="D23" i="2" s="1"/>
  <c r="D30" i="2" l="1"/>
  <c r="B12" i="2" s="1"/>
  <c r="B14" i="2" l="1"/>
  <c r="B13" i="2"/>
  <c r="B9" i="2"/>
  <c r="B11" i="2"/>
  <c r="B8" i="2"/>
  <c r="E8" i="2" s="1"/>
  <c r="B15" i="2"/>
  <c r="B10" i="2"/>
  <c r="E10" i="2" s="1"/>
  <c r="B16" i="2"/>
  <c r="F8" i="2"/>
  <c r="F10" i="2" l="1"/>
  <c r="F13" i="2"/>
  <c r="F16" i="2"/>
  <c r="E13" i="2"/>
  <c r="E14" i="2"/>
  <c r="E16" i="2"/>
  <c r="E11" i="2"/>
  <c r="F11" i="2"/>
  <c r="E12" i="2"/>
  <c r="E15" i="2"/>
  <c r="F9" i="2"/>
  <c r="F14" i="2"/>
  <c r="F12" i="2"/>
  <c r="F15" i="2"/>
  <c r="E9" i="2"/>
</calcChain>
</file>

<file path=xl/sharedStrings.xml><?xml version="1.0" encoding="utf-8"?>
<sst xmlns="http://schemas.openxmlformats.org/spreadsheetml/2006/main" count="420" uniqueCount="67">
  <si>
    <t>Rookie</t>
  </si>
  <si>
    <r>
      <rPr>
        <sz val="11"/>
        <color rgb="FF000000"/>
        <rFont val="Arial1"/>
      </rPr>
      <t xml:space="preserve">∑ </t>
    </r>
    <r>
      <rPr>
        <b/>
        <sz val="8"/>
        <color rgb="FF000000"/>
        <rFont val="Arial"/>
        <family val="2"/>
      </rPr>
      <t>Runden</t>
    </r>
  </si>
  <si>
    <t>Bestzeit aus</t>
  </si>
  <si>
    <t>Gesamt</t>
  </si>
  <si>
    <t>1. Rennen</t>
  </si>
  <si>
    <t>gewertete</t>
  </si>
  <si>
    <t>gewerteten</t>
  </si>
  <si>
    <t>2. Rennen</t>
  </si>
  <si>
    <t>3. Rennen</t>
  </si>
  <si>
    <t>4. Rennen</t>
  </si>
  <si>
    <t>5. Rennen</t>
  </si>
  <si>
    <t>6. Rennen</t>
  </si>
  <si>
    <t>7. Rennen</t>
  </si>
  <si>
    <t>8. Rennen</t>
  </si>
  <si>
    <t>Rang</t>
  </si>
  <si>
    <t>Punkte</t>
  </si>
  <si>
    <t>Runden</t>
  </si>
  <si>
    <t>punkte</t>
  </si>
  <si>
    <t>Name</t>
  </si>
  <si>
    <t>Vorname</t>
  </si>
  <si>
    <t>Finalläufen</t>
  </si>
  <si>
    <t>Volkmann</t>
  </si>
  <si>
    <t>Adrian</t>
  </si>
  <si>
    <t>Huber</t>
  </si>
  <si>
    <t>Chris</t>
  </si>
  <si>
    <t>Blumenauer</t>
  </si>
  <si>
    <t>Lukas</t>
  </si>
  <si>
    <t>Böhm</t>
  </si>
  <si>
    <t>Fischer</t>
  </si>
  <si>
    <t>Chiara</t>
  </si>
  <si>
    <t>Paeger</t>
  </si>
  <si>
    <t>Patrick</t>
  </si>
  <si>
    <t>Matz</t>
  </si>
  <si>
    <t>Christoph</t>
  </si>
  <si>
    <t>Classic</t>
  </si>
  <si>
    <t>Gonther</t>
  </si>
  <si>
    <t>Erhard</t>
  </si>
  <si>
    <t>Tjorben</t>
  </si>
  <si>
    <t>Eul</t>
  </si>
  <si>
    <t>Michael</t>
  </si>
  <si>
    <t>Jannick</t>
  </si>
  <si>
    <t>Kufalk</t>
  </si>
  <si>
    <t>Olaf</t>
  </si>
  <si>
    <t>Thomas</t>
  </si>
  <si>
    <t>Bechtel</t>
  </si>
  <si>
    <t>Stefan</t>
  </si>
  <si>
    <t>Mannewitz</t>
  </si>
  <si>
    <t>Björn</t>
  </si>
  <si>
    <t>Nils</t>
  </si>
  <si>
    <t>Leder</t>
  </si>
  <si>
    <t>Achim</t>
  </si>
  <si>
    <t>Marko</t>
  </si>
  <si>
    <t>Klaus</t>
  </si>
  <si>
    <t>Jan</t>
  </si>
  <si>
    <t>Hallaschka</t>
  </si>
  <si>
    <t>MCS Schrecksbach Challenge</t>
  </si>
  <si>
    <t>Rennergebnisse</t>
  </si>
  <si>
    <t>Saison</t>
  </si>
  <si>
    <t>2013 / 2014</t>
  </si>
  <si>
    <t>Gruppe</t>
  </si>
  <si>
    <t>Dädelow</t>
  </si>
  <si>
    <t>Andy</t>
  </si>
  <si>
    <t>Expert</t>
  </si>
  <si>
    <t>TW</t>
  </si>
  <si>
    <t>Kraft</t>
  </si>
  <si>
    <t>Torsten</t>
  </si>
  <si>
    <t>Lückhoff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</si>
</sst>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&quot;.&quot;mm&quot;.&quot;yy"/>
    <numFmt numFmtId="165" formatCode="dd&quot;.&quot;mm&quot;.&quot;yyyy"/>
    <numFmt numFmtId="166" formatCode="0.000"/>
    <numFmt numFmtId="167" formatCode="#,##0.00&quot; &quot;[$€-407];[Red]&quot;-&quot;#,##0.00&quot; &quot;[$€-407]"/>
  </numFmts>
  <fonts count="8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2" borderId="2" xfId="0" applyFont="1" applyFill="1" applyBorder="1"/>
    <xf numFmtId="0" fontId="5" fillId="2" borderId="4" xfId="0" applyFont="1" applyFill="1" applyBorder="1"/>
    <xf numFmtId="0" fontId="6" fillId="2" borderId="1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3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16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/>
    <xf numFmtId="1" fontId="6" fillId="3" borderId="9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/>
    <xf numFmtId="0" fontId="6" fillId="0" borderId="10" xfId="0" applyFont="1" applyBorder="1"/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14" fontId="5" fillId="2" borderId="0" xfId="0" applyNumberFormat="1" applyFont="1" applyFill="1" applyBorder="1" applyAlignment="1">
      <alignment horizontal="left"/>
    </xf>
    <xf numFmtId="1" fontId="6" fillId="3" borderId="18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/>
    <xf numFmtId="14" fontId="5" fillId="2" borderId="0" xfId="0" applyNumberFormat="1" applyFont="1" applyFill="1" applyBorder="1"/>
    <xf numFmtId="1" fontId="6" fillId="0" borderId="9" xfId="0" applyNumberFormat="1" applyFont="1" applyBorder="1" applyAlignment="1">
      <alignment horizontal="center"/>
    </xf>
    <xf numFmtId="166" fontId="6" fillId="3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33846" cy="647991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4133846" cy="647991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RowHeight="14.25"/>
  <cols>
    <col min="1" max="1" width="10.75" customWidth="1"/>
    <col min="2" max="2" width="11" customWidth="1"/>
  </cols>
  <sheetData/>
  <pageMargins left="0" right="0" top="0.39409448818897608" bottom="0.39409448818897608" header="0" footer="0"/>
  <pageSetup paperSize="0" scale="95" fitToWidth="0" fitToHeight="0" pageOrder="overThenDown" orientation="landscape" useFirstPageNumber="1" horizontalDpi="0" verticalDpi="0" copies="0"/>
  <headerFooter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L31"/>
  <sheetViews>
    <sheetView zoomScaleNormal="100" workbookViewId="0">
      <pane xSplit="6" topLeftCell="AA1" activePane="topRight" state="frozen"/>
      <selection pane="topRight" activeCell="AS24" sqref="AS24"/>
    </sheetView>
  </sheetViews>
  <sheetFormatPr baseColWidth="10" defaultRowHeight="14.25"/>
  <cols>
    <col min="1" max="1" width="6.25" bestFit="1" customWidth="1"/>
    <col min="2" max="2" width="8" bestFit="1" customWidth="1"/>
    <col min="3" max="4" width="6.25" hidden="1" customWidth="1"/>
    <col min="5" max="5" width="8" bestFit="1" customWidth="1"/>
    <col min="6" max="6" width="7.25" customWidth="1"/>
    <col min="7" max="7" width="7.625" bestFit="1" customWidth="1"/>
    <col min="8" max="8" width="6.125" bestFit="1" customWidth="1"/>
    <col min="9" max="9" width="8.25" bestFit="1" customWidth="1"/>
    <col min="10" max="10" width="9.375" bestFit="1" customWidth="1"/>
    <col min="11" max="11" width="7.625" bestFit="1" customWidth="1"/>
    <col min="12" max="12" width="6.125" bestFit="1" customWidth="1"/>
    <col min="13" max="13" width="8.25" bestFit="1" customWidth="1"/>
    <col min="14" max="14" width="9.375" bestFit="1" customWidth="1"/>
    <col min="15" max="16" width="7.625" bestFit="1" customWidth="1"/>
    <col min="17" max="17" width="8.25" bestFit="1" customWidth="1"/>
    <col min="18" max="18" width="9.375" bestFit="1" customWidth="1"/>
    <col min="19" max="20" width="7.625" bestFit="1" customWidth="1"/>
    <col min="21" max="21" width="8.25" bestFit="1" customWidth="1"/>
    <col min="22" max="22" width="9.375" bestFit="1" customWidth="1"/>
    <col min="23" max="24" width="7.625" bestFit="1" customWidth="1"/>
    <col min="25" max="25" width="8.25" bestFit="1" customWidth="1"/>
    <col min="26" max="26" width="9.375" bestFit="1" customWidth="1"/>
    <col min="27" max="28" width="7.625" bestFit="1" customWidth="1"/>
    <col min="29" max="29" width="8.25" bestFit="1" customWidth="1"/>
    <col min="30" max="30" width="9.375" bestFit="1" customWidth="1"/>
    <col min="31" max="31" width="7.625" bestFit="1" customWidth="1"/>
    <col min="32" max="32" width="5.75" bestFit="1" customWidth="1"/>
    <col min="33" max="33" width="8.25" bestFit="1" customWidth="1"/>
    <col min="34" max="34" width="9.375" bestFit="1" customWidth="1"/>
    <col min="35" max="35" width="7.625" bestFit="1" customWidth="1"/>
    <col min="36" max="36" width="5.75" bestFit="1" customWidth="1"/>
    <col min="37" max="37" width="8.25" bestFit="1" customWidth="1"/>
    <col min="38" max="38" width="9.375" bestFit="1" customWidth="1"/>
    <col min="39" max="39" width="6.125" customWidth="1"/>
    <col min="40" max="40" width="6.625" customWidth="1"/>
    <col min="41" max="1024" width="10.75" customWidth="1"/>
    <col min="1025" max="1025" width="11" customWidth="1"/>
  </cols>
  <sheetData>
    <row r="1" spans="1:8" s="1" customFormat="1" ht="15.75">
      <c r="A1" s="44" t="s">
        <v>55</v>
      </c>
      <c r="B1" s="44"/>
      <c r="C1" s="44"/>
      <c r="D1" s="44"/>
      <c r="E1" s="44"/>
      <c r="F1" s="44"/>
    </row>
    <row r="2" spans="1:8" s="1" customFormat="1" ht="15.75">
      <c r="A2" s="44" t="s">
        <v>56</v>
      </c>
      <c r="B2" s="44"/>
      <c r="C2" s="44"/>
      <c r="D2" s="44"/>
      <c r="E2" s="44"/>
      <c r="F2" s="44"/>
    </row>
    <row r="3" spans="1:8">
      <c r="A3" s="2" t="s">
        <v>57</v>
      </c>
      <c r="B3" s="2" t="s">
        <v>58</v>
      </c>
      <c r="C3" s="3"/>
      <c r="D3" s="3"/>
      <c r="E3" s="3"/>
    </row>
    <row r="4" spans="1:8">
      <c r="A4" s="4" t="s">
        <v>59</v>
      </c>
      <c r="B4" s="4" t="s">
        <v>0</v>
      </c>
      <c r="C4" s="3"/>
      <c r="E4" s="4"/>
    </row>
    <row r="5" spans="1:8" s="4" customFormat="1">
      <c r="A5"/>
      <c r="B5"/>
    </row>
    <row r="6" spans="1:8">
      <c r="A6" s="6" t="s">
        <v>3</v>
      </c>
      <c r="B6" s="6" t="s">
        <v>3</v>
      </c>
      <c r="C6" s="6"/>
      <c r="D6" s="6"/>
      <c r="E6" s="7"/>
      <c r="F6" s="8"/>
    </row>
    <row r="7" spans="1:8">
      <c r="A7" s="9" t="s">
        <v>14</v>
      </c>
      <c r="B7" s="9" t="s">
        <v>15</v>
      </c>
      <c r="C7" s="9"/>
      <c r="D7" s="9"/>
      <c r="E7" s="10" t="s">
        <v>18</v>
      </c>
      <c r="F7" s="11" t="s">
        <v>19</v>
      </c>
    </row>
    <row r="8" spans="1:8">
      <c r="A8" s="14">
        <v>1</v>
      </c>
      <c r="B8" s="42">
        <f>_xlfn.AGGREGATE(14,6,$D$23:$D$31,ROW()-7)</f>
        <v>1160.377</v>
      </c>
      <c r="C8" s="14"/>
      <c r="D8" s="14"/>
      <c r="E8" s="15" t="str">
        <f>INDEX(E:F,_xlfn.AGGREGATE(14,6,ROW($D$23:$D$31)/($D$23:$D$31=B8),COUNTIF($B$8:B8,B8)),1)</f>
        <v>Volkmann</v>
      </c>
      <c r="F8" s="15" t="str">
        <f>INDEX(E:F,_xlfn.AGGREGATE(14,6,ROW($D$23:$D$31)/($D$23:$D$31=B8),COUNTIF($B$8:B8,B8)),2)</f>
        <v>Adrian</v>
      </c>
      <c r="H8" s="21"/>
    </row>
    <row r="9" spans="1:8">
      <c r="A9" s="14">
        <v>2</v>
      </c>
      <c r="B9" s="42">
        <f t="shared" ref="B9:B16" si="0">_xlfn.AGGREGATE(14,6,$D$23:$D$31,ROW()-7)</f>
        <v>705.21299999999997</v>
      </c>
      <c r="C9" s="14"/>
      <c r="D9" s="14"/>
      <c r="E9" s="15" t="str">
        <f>INDEX(E:F,_xlfn.AGGREGATE(14,6,ROW($D$23:$D$31)/($D$23:$D$31=B9),COUNTIF($B$8:B9,B9)),1)</f>
        <v>Matz</v>
      </c>
      <c r="F9" s="15" t="str">
        <f>INDEX(E:F,_xlfn.AGGREGATE(14,6,ROW($D$23:$D$31)/($D$23:$D$31=B9),COUNTIF($B$8:B9,B9)),2)</f>
        <v>Christoph</v>
      </c>
    </row>
    <row r="10" spans="1:8">
      <c r="A10" s="14">
        <v>3</v>
      </c>
      <c r="B10" s="42">
        <f t="shared" si="0"/>
        <v>612.13699999999994</v>
      </c>
      <c r="C10" s="14"/>
      <c r="D10" s="14"/>
      <c r="E10" s="15" t="str">
        <f>INDEX(E:F,_xlfn.AGGREGATE(14,6,ROW($D$23:$D$31)/($D$23:$D$31=B10),COUNTIF($B$8:B10,B10)),1)</f>
        <v>Böhm</v>
      </c>
      <c r="F10" s="15" t="str">
        <f>INDEX(E:F,_xlfn.AGGREGATE(14,6,ROW($D$23:$D$31)/($D$23:$D$31=B10),COUNTIF($B$8:B10,B10)),2)</f>
        <v>Chris</v>
      </c>
    </row>
    <row r="11" spans="1:8">
      <c r="A11" s="14">
        <v>4</v>
      </c>
      <c r="B11" s="42">
        <f t="shared" si="0"/>
        <v>380.12799999999999</v>
      </c>
      <c r="C11" s="14"/>
      <c r="D11" s="14"/>
      <c r="E11" s="15" t="str">
        <f>INDEX(E:F,_xlfn.AGGREGATE(14,6,ROW($D$23:$D$31)/($D$23:$D$31=B11),COUNTIF($B$8:B11,B11)),1)</f>
        <v>Huber</v>
      </c>
      <c r="F11" s="15" t="str">
        <f>INDEX(E:F,_xlfn.AGGREGATE(14,6,ROW($D$23:$D$31)/($D$23:$D$31=B11),COUNTIF($B$8:B11,B11)),2)</f>
        <v>Chris</v>
      </c>
    </row>
    <row r="12" spans="1:8">
      <c r="A12" s="14">
        <v>5</v>
      </c>
      <c r="B12" s="42">
        <f t="shared" si="0"/>
        <v>322.113</v>
      </c>
      <c r="C12" s="14"/>
      <c r="D12" s="14"/>
      <c r="E12" s="15" t="str">
        <f>INDEX(E:F,_xlfn.AGGREGATE(14,6,ROW($D$23:$D$31)/($D$23:$D$31=B12),COUNTIF($B$8:B12,B12)),1)</f>
        <v>Dädelow</v>
      </c>
      <c r="F12" s="15" t="str">
        <f>INDEX(E:F,_xlfn.AGGREGATE(14,6,ROW($D$23:$D$31)/($D$23:$D$31=B12),COUNTIF($B$8:B12,B12)),2)</f>
        <v>Andy</v>
      </c>
    </row>
    <row r="13" spans="1:8">
      <c r="A13" s="14">
        <v>6</v>
      </c>
      <c r="B13" s="42">
        <f t="shared" si="0"/>
        <v>310.05</v>
      </c>
      <c r="C13" s="14"/>
      <c r="D13" s="14"/>
      <c r="E13" s="15" t="str">
        <f>INDEX(E:F,_xlfn.AGGREGATE(14,6,ROW($D$23:$D$31)/($D$23:$D$31=B13),COUNTIF($B$8:B13,B13)),1)</f>
        <v>Paeger</v>
      </c>
      <c r="F13" s="15" t="str">
        <f>INDEX(E:F,_xlfn.AGGREGATE(14,6,ROW($D$23:$D$31)/($D$23:$D$31=B13),COUNTIF($B$8:B13,B13)),2)</f>
        <v>Patrick</v>
      </c>
    </row>
    <row r="14" spans="1:8">
      <c r="A14" s="14">
        <v>7</v>
      </c>
      <c r="B14" s="42">
        <f t="shared" si="0"/>
        <v>306.084</v>
      </c>
      <c r="C14" s="14"/>
      <c r="D14" s="14"/>
      <c r="E14" s="15" t="str">
        <f>INDEX(E:F,_xlfn.AGGREGATE(14,6,ROW($D$23:$D$31)/($D$23:$D$31=B14),COUNTIF($B$8:B14,B14)),1)</f>
        <v>Blumenauer</v>
      </c>
      <c r="F14" s="15" t="str">
        <f>INDEX(E:F,_xlfn.AGGREGATE(14,6,ROW($D$23:$D$31)/($D$23:$D$31=B14),COUNTIF($B$8:B14,B14)),2)</f>
        <v>Lukas</v>
      </c>
    </row>
    <row r="15" spans="1:8">
      <c r="A15" s="14">
        <v>8</v>
      </c>
      <c r="B15" s="42">
        <f t="shared" si="0"/>
        <v>275.09199999999998</v>
      </c>
      <c r="C15" s="14"/>
      <c r="D15" s="14"/>
      <c r="E15" s="15" t="str">
        <f>INDEX(E:F,_xlfn.AGGREGATE(14,6,ROW($D$23:$D$31)/($D$23:$D$31=B15),COUNTIF($B$8:B15,B15)),1)</f>
        <v>Lückhoff</v>
      </c>
      <c r="F15" s="15" t="str">
        <f>INDEX(E:F,_xlfn.AGGREGATE(14,6,ROW($D$23:$D$31)/($D$23:$D$31=B15),COUNTIF($B$8:B15,B15)),2)</f>
        <v>Jan</v>
      </c>
    </row>
    <row r="16" spans="1:8">
      <c r="A16" s="14">
        <v>9</v>
      </c>
      <c r="B16" s="42">
        <f t="shared" si="0"/>
        <v>130.01300000000001</v>
      </c>
      <c r="C16" s="14"/>
      <c r="D16" s="14"/>
      <c r="E16" s="15" t="str">
        <f>INDEX(E:F,_xlfn.AGGREGATE(14,6,ROW($D$23:$D$31)/($D$23:$D$31=B16),COUNTIF($B$8:B16,B16)),1)</f>
        <v>Fischer</v>
      </c>
      <c r="F16" s="15" t="str">
        <f>INDEX(E:F,_xlfn.AGGREGATE(14,6,ROW($D$23:$D$31)/($D$23:$D$31=B16),COUNTIF($B$8:B16,B16)),2)</f>
        <v>Chiara</v>
      </c>
    </row>
    <row r="17" spans="1:38">
      <c r="A17" s="14">
        <v>10</v>
      </c>
      <c r="B17" s="42"/>
      <c r="C17" s="14"/>
      <c r="D17" s="14"/>
      <c r="E17" s="15"/>
      <c r="F17" s="15"/>
    </row>
    <row r="18" spans="1:38" s="17" customFormat="1">
      <c r="E18" s="18"/>
      <c r="F18" s="18"/>
      <c r="G18" s="18"/>
      <c r="H18" s="18"/>
      <c r="I18" s="18"/>
      <c r="J18" s="18"/>
      <c r="K18" s="19"/>
      <c r="L18" s="20"/>
      <c r="M18" s="20"/>
      <c r="N18" s="20"/>
      <c r="O18" s="19"/>
      <c r="P18" s="20"/>
      <c r="Q18" s="20"/>
      <c r="R18" s="20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" thickBot="1">
      <c r="E19" s="3"/>
    </row>
    <row r="20" spans="1:38">
      <c r="E20" s="4"/>
      <c r="F20" s="4"/>
      <c r="G20" s="26"/>
      <c r="H20" s="27"/>
      <c r="I20" s="28" t="s">
        <v>1</v>
      </c>
      <c r="J20" s="29" t="s">
        <v>2</v>
      </c>
      <c r="K20" s="26"/>
      <c r="L20" s="27"/>
      <c r="M20" s="28" t="s">
        <v>1</v>
      </c>
      <c r="N20" s="29" t="s">
        <v>2</v>
      </c>
      <c r="O20" s="26"/>
      <c r="P20" s="27"/>
      <c r="Q20" s="28" t="s">
        <v>1</v>
      </c>
      <c r="R20" s="29" t="s">
        <v>2</v>
      </c>
      <c r="S20" s="26"/>
      <c r="T20" s="27"/>
      <c r="U20" s="28" t="s">
        <v>1</v>
      </c>
      <c r="V20" s="29" t="s">
        <v>2</v>
      </c>
      <c r="W20" s="26"/>
      <c r="X20" s="27"/>
      <c r="Y20" s="28" t="s">
        <v>1</v>
      </c>
      <c r="Z20" s="29" t="s">
        <v>2</v>
      </c>
      <c r="AA20" s="26"/>
      <c r="AB20" s="27"/>
      <c r="AC20" s="28" t="s">
        <v>1</v>
      </c>
      <c r="AD20" s="29" t="s">
        <v>2</v>
      </c>
      <c r="AE20" s="26"/>
      <c r="AF20" s="27"/>
      <c r="AG20" s="28" t="s">
        <v>1</v>
      </c>
      <c r="AH20" s="29" t="s">
        <v>2</v>
      </c>
      <c r="AI20" s="26"/>
      <c r="AJ20" s="27"/>
      <c r="AK20" s="28" t="s">
        <v>1</v>
      </c>
      <c r="AL20" s="29" t="s">
        <v>2</v>
      </c>
    </row>
    <row r="21" spans="1:38">
      <c r="C21" s="6" t="s">
        <v>3</v>
      </c>
      <c r="D21" s="6" t="s">
        <v>3</v>
      </c>
      <c r="E21" s="7"/>
      <c r="F21" s="5"/>
      <c r="G21" s="30" t="s">
        <v>4</v>
      </c>
      <c r="H21" s="31">
        <v>41343</v>
      </c>
      <c r="I21" s="25" t="s">
        <v>5</v>
      </c>
      <c r="J21" s="32" t="s">
        <v>6</v>
      </c>
      <c r="K21" s="30" t="s">
        <v>7</v>
      </c>
      <c r="L21" s="35">
        <v>41399</v>
      </c>
      <c r="M21" s="25" t="s">
        <v>5</v>
      </c>
      <c r="N21" s="32" t="s">
        <v>6</v>
      </c>
      <c r="O21" s="30" t="s">
        <v>8</v>
      </c>
      <c r="P21" s="36">
        <v>41490</v>
      </c>
      <c r="Q21" s="25" t="s">
        <v>5</v>
      </c>
      <c r="R21" s="32" t="s">
        <v>6</v>
      </c>
      <c r="S21" s="30" t="s">
        <v>9</v>
      </c>
      <c r="T21" s="38">
        <v>41539</v>
      </c>
      <c r="U21" s="25" t="s">
        <v>5</v>
      </c>
      <c r="V21" s="32" t="s">
        <v>6</v>
      </c>
      <c r="W21" s="40" t="s">
        <v>10</v>
      </c>
      <c r="X21" s="41">
        <v>41609</v>
      </c>
      <c r="Y21" s="25" t="s">
        <v>5</v>
      </c>
      <c r="Z21" s="32" t="s">
        <v>6</v>
      </c>
      <c r="AA21" s="40" t="s">
        <v>11</v>
      </c>
      <c r="AB21" s="41">
        <v>41651</v>
      </c>
      <c r="AC21" s="25" t="s">
        <v>5</v>
      </c>
      <c r="AD21" s="32" t="s">
        <v>6</v>
      </c>
      <c r="AE21" s="40" t="s">
        <v>12</v>
      </c>
      <c r="AF21" s="37"/>
      <c r="AG21" s="25" t="s">
        <v>5</v>
      </c>
      <c r="AH21" s="32" t="s">
        <v>6</v>
      </c>
      <c r="AI21" s="40" t="s">
        <v>13</v>
      </c>
      <c r="AJ21" s="37"/>
      <c r="AK21" s="25" t="s">
        <v>5</v>
      </c>
      <c r="AL21" s="32" t="s">
        <v>6</v>
      </c>
    </row>
    <row r="22" spans="1:38">
      <c r="C22" s="9" t="s">
        <v>16</v>
      </c>
      <c r="D22" s="9" t="s">
        <v>17</v>
      </c>
      <c r="E22" s="10" t="s">
        <v>18</v>
      </c>
      <c r="F22" s="23" t="s">
        <v>19</v>
      </c>
      <c r="G22" s="33" t="s">
        <v>14</v>
      </c>
      <c r="H22" s="12" t="s">
        <v>15</v>
      </c>
      <c r="I22" s="13" t="s">
        <v>20</v>
      </c>
      <c r="J22" s="34" t="s">
        <v>20</v>
      </c>
      <c r="K22" s="33" t="s">
        <v>14</v>
      </c>
      <c r="L22" s="12" t="s">
        <v>15</v>
      </c>
      <c r="M22" s="13" t="s">
        <v>20</v>
      </c>
      <c r="N22" s="34" t="s">
        <v>20</v>
      </c>
      <c r="O22" s="33" t="s">
        <v>14</v>
      </c>
      <c r="P22" s="12" t="s">
        <v>15</v>
      </c>
      <c r="Q22" s="13" t="s">
        <v>20</v>
      </c>
      <c r="R22" s="34" t="s">
        <v>20</v>
      </c>
      <c r="S22" s="33" t="s">
        <v>14</v>
      </c>
      <c r="T22" s="12" t="s">
        <v>15</v>
      </c>
      <c r="U22" s="13" t="s">
        <v>20</v>
      </c>
      <c r="V22" s="34" t="s">
        <v>20</v>
      </c>
      <c r="W22" s="33" t="s">
        <v>14</v>
      </c>
      <c r="X22" s="12" t="s">
        <v>15</v>
      </c>
      <c r="Y22" s="13" t="s">
        <v>20</v>
      </c>
      <c r="Z22" s="34" t="s">
        <v>20</v>
      </c>
      <c r="AA22" s="33" t="s">
        <v>14</v>
      </c>
      <c r="AB22" s="12" t="s">
        <v>15</v>
      </c>
      <c r="AC22" s="13" t="s">
        <v>20</v>
      </c>
      <c r="AD22" s="34" t="s">
        <v>20</v>
      </c>
      <c r="AE22" s="33" t="s">
        <v>14</v>
      </c>
      <c r="AF22" s="12" t="s">
        <v>15</v>
      </c>
      <c r="AG22" s="13" t="s">
        <v>20</v>
      </c>
      <c r="AH22" s="34" t="s">
        <v>20</v>
      </c>
      <c r="AI22" s="33" t="s">
        <v>14</v>
      </c>
      <c r="AJ22" s="12" t="s">
        <v>15</v>
      </c>
      <c r="AK22" s="13" t="s">
        <v>20</v>
      </c>
      <c r="AL22" s="34" t="s">
        <v>20</v>
      </c>
    </row>
    <row r="23" spans="1:38">
      <c r="C23" s="14">
        <f>I23+M23+Q23+U23+Y23+AC23+AG23+AK23</f>
        <v>377</v>
      </c>
      <c r="D23" s="14">
        <f>H23+L23+P23+T23+X23+AB23+AF23+AJ23+(C23/1000)</f>
        <v>1160.377</v>
      </c>
      <c r="E23" s="15" t="s">
        <v>21</v>
      </c>
      <c r="F23" s="24" t="s">
        <v>22</v>
      </c>
      <c r="G23" s="39">
        <v>2</v>
      </c>
      <c r="H23" s="16">
        <f>IF(G23=1,200,IF(G23=2,180,IF(G23=3,161,IF(G23=4,145,IF(G23=5,130,IF(G23=6,125,IF(G23=7,120,IF(G23=8,115,0))))))))</f>
        <v>180</v>
      </c>
      <c r="I23" s="22">
        <v>69</v>
      </c>
      <c r="J23" s="43">
        <v>10.606999999999999</v>
      </c>
      <c r="K23" s="39">
        <v>1</v>
      </c>
      <c r="L23" s="16">
        <f>IF(K23=1,200,IF(K23=2,180,IF(K23=3,161,IF(K23=4,145,IF(K23=5,130,IF(K23=6,125,IF(K23=7,120,IF(K23=8,115,0))))))))</f>
        <v>200</v>
      </c>
      <c r="M23" s="22">
        <v>61</v>
      </c>
      <c r="N23" s="43">
        <v>9.4440000000000008</v>
      </c>
      <c r="O23" s="39">
        <v>1</v>
      </c>
      <c r="P23" s="16">
        <f>IF(O23=1,200,IF(O23=2,180,IF(O23=3,161,IF(O23=4,145,IF(O23=5,130,IF(O23=6,125,IF(O23=7,120,IF(O23=8,115,0))))))))</f>
        <v>200</v>
      </c>
      <c r="Q23" s="22">
        <v>62</v>
      </c>
      <c r="R23" s="43">
        <v>9.2469999999999999</v>
      </c>
      <c r="S23" s="39">
        <v>1</v>
      </c>
      <c r="T23" s="16">
        <f>IF(S23=1,200,IF(S23=2,180,IF(S23=3,161,IF(S23=4,145,IF(S23=5,130,IF(S23=6,125,IF(S23=7,120,IF(S23=8,115,0))))))))</f>
        <v>200</v>
      </c>
      <c r="U23" s="22">
        <v>62</v>
      </c>
      <c r="V23" s="43">
        <v>9.1910000000000007</v>
      </c>
      <c r="W23" s="39">
        <v>1</v>
      </c>
      <c r="X23" s="16">
        <f>IF(W23=1,200,IF(W23=2,180,IF(W23=3,161,IF(W23=4,145,IF(W23=5,130,IF(W23=6,125,IF(W23=7,120,IF(W23=8,115,0))))))))</f>
        <v>200</v>
      </c>
      <c r="Y23" s="22">
        <f>32+33</f>
        <v>65</v>
      </c>
      <c r="Z23" s="43">
        <v>9.1509999999999998</v>
      </c>
      <c r="AA23" s="39">
        <v>2</v>
      </c>
      <c r="AB23" s="16">
        <f>IF(AA23=1,200,IF(AA23=2,180,IF(AA23=3,161,IF(AA23=4,145,IF(AA23=5,130,IF(AA23=6,125,IF(AA23=7,120,IF(AA23=8,115,0))))))))</f>
        <v>180</v>
      </c>
      <c r="AC23" s="22">
        <f>31+27</f>
        <v>58</v>
      </c>
      <c r="AD23" s="43">
        <v>9.266</v>
      </c>
      <c r="AE23" s="39"/>
      <c r="AF23" s="16">
        <f>IF(AE23=1,200,IF(AE23=2,180,IF(AE23=3,161,IF(AE23=4,145,IF(AE23=5,130,IF(AE23=6,125,IF(AE23=7,120,IF(AE23=8,115,0))))))))</f>
        <v>0</v>
      </c>
      <c r="AG23" s="22"/>
      <c r="AH23" s="43"/>
      <c r="AI23" s="39"/>
      <c r="AJ23" s="16">
        <f>IF(AI23=1,200,IF(AI23=2,180,IF(AI23=3,161,IF(AI23=4,145,IF(AI23=5,130,IF(AI23=6,125,IF(AI23=7,120,IF(AI23=8,115,0))))))))</f>
        <v>0</v>
      </c>
      <c r="AK23" s="22"/>
      <c r="AL23" s="43"/>
    </row>
    <row r="24" spans="1:38">
      <c r="C24" s="14">
        <f t="shared" ref="C24:C30" si="1">I24+M24+Q24+U24+Y24+AC24+AG24+AK24</f>
        <v>137</v>
      </c>
      <c r="D24" s="14">
        <f t="shared" ref="D24:D30" si="2">H24+L24+P24+T24+X24+AB24+AF24+AJ24+(C24/1000)</f>
        <v>612.13699999999994</v>
      </c>
      <c r="E24" s="15" t="s">
        <v>27</v>
      </c>
      <c r="F24" s="24" t="s">
        <v>24</v>
      </c>
      <c r="G24" s="39">
        <v>4</v>
      </c>
      <c r="H24" s="16">
        <f t="shared" ref="H24:H30" si="3">IF(G24=1,200,IF(G24=2,180,IF(G24=3,161,IF(G24=4,145,IF(G24=5,130,IF(G24=6,125,IF(G24=7,120,IF(G24=8,115,0))))))))</f>
        <v>145</v>
      </c>
      <c r="I24" s="22">
        <v>2</v>
      </c>
      <c r="J24" s="43">
        <v>16.073</v>
      </c>
      <c r="K24" s="39">
        <v>3</v>
      </c>
      <c r="L24" s="16">
        <f t="shared" ref="L24:L30" si="4">IF(K24=1,200,IF(K24=2,180,IF(K24=3,161,IF(K24=4,145,IF(K24=5,130,IF(K24=6,125,IF(K24=7,120,IF(K24=8,115,0))))))))</f>
        <v>161</v>
      </c>
      <c r="M24" s="22">
        <v>45</v>
      </c>
      <c r="N24" s="43">
        <v>11.074999999999999</v>
      </c>
      <c r="O24" s="39"/>
      <c r="P24" s="16">
        <f t="shared" ref="P24:P30" si="5">IF(O24=1,200,IF(O24=2,180,IF(O24=3,161,IF(O24=4,145,IF(O24=5,130,IF(O24=6,125,IF(O24=7,120,IF(O24=8,115,0))))))))</f>
        <v>0</v>
      </c>
      <c r="Q24" s="22"/>
      <c r="R24" s="43"/>
      <c r="S24" s="39">
        <v>3</v>
      </c>
      <c r="T24" s="16">
        <f t="shared" ref="T24:T30" si="6">IF(S24=1,200,IF(S24=2,180,IF(S24=3,161,IF(S24=4,145,IF(S24=5,130,IF(S24=6,125,IF(S24=7,120,IF(S24=8,115,0))))))))</f>
        <v>161</v>
      </c>
      <c r="U24" s="22">
        <v>47</v>
      </c>
      <c r="V24" s="43">
        <v>10.522</v>
      </c>
      <c r="W24" s="39"/>
      <c r="X24" s="16">
        <f t="shared" ref="X24:X30" si="7">IF(W24=1,200,IF(W24=2,180,IF(W24=3,161,IF(W24=4,145,IF(W24=5,130,IF(W24=6,125,IF(W24=7,120,IF(W24=8,115,0))))))))</f>
        <v>0</v>
      </c>
      <c r="Y24" s="22"/>
      <c r="Z24" s="43"/>
      <c r="AA24" s="39">
        <v>4</v>
      </c>
      <c r="AB24" s="16">
        <f t="shared" ref="AB24:AB30" si="8">IF(AA24=1,200,IF(AA24=2,180,IF(AA24=3,161,IF(AA24=4,145,IF(AA24=5,130,IF(AA24=6,125,IF(AA24=7,120,IF(AA24=8,115,0))))))))</f>
        <v>145</v>
      </c>
      <c r="AC24" s="22">
        <f>21+22</f>
        <v>43</v>
      </c>
      <c r="AD24" s="43">
        <v>10.581</v>
      </c>
      <c r="AE24" s="39"/>
      <c r="AF24" s="16">
        <f t="shared" ref="AF24:AF30" si="9">IF(AE24=1,200,IF(AE24=2,180,IF(AE24=3,161,IF(AE24=4,145,IF(AE24=5,130,IF(AE24=6,125,IF(AE24=7,120,IF(AE24=8,115,0))))))))</f>
        <v>0</v>
      </c>
      <c r="AG24" s="22"/>
      <c r="AH24" s="43"/>
      <c r="AI24" s="39"/>
      <c r="AJ24" s="16">
        <f t="shared" ref="AJ24:AJ30" si="10">IF(AI24=1,200,IF(AI24=2,180,IF(AI24=3,161,IF(AI24=4,145,IF(AI24=5,130,IF(AI24=6,125,IF(AI24=7,120,IF(AI24=8,115,0))))))))</f>
        <v>0</v>
      </c>
      <c r="AK24" s="22"/>
      <c r="AL24" s="43"/>
    </row>
    <row r="25" spans="1:38">
      <c r="C25" s="14">
        <f t="shared" si="1"/>
        <v>128</v>
      </c>
      <c r="D25" s="14">
        <f t="shared" si="2"/>
        <v>380.12799999999999</v>
      </c>
      <c r="E25" s="15" t="s">
        <v>23</v>
      </c>
      <c r="F25" s="24" t="s">
        <v>24</v>
      </c>
      <c r="G25" s="39">
        <v>1</v>
      </c>
      <c r="H25" s="16">
        <f t="shared" si="3"/>
        <v>200</v>
      </c>
      <c r="I25" s="22">
        <v>72</v>
      </c>
      <c r="J25" s="43">
        <v>10.253</v>
      </c>
      <c r="K25" s="39">
        <v>2</v>
      </c>
      <c r="L25" s="16">
        <f t="shared" si="4"/>
        <v>180</v>
      </c>
      <c r="M25" s="22">
        <v>56</v>
      </c>
      <c r="N25" s="43">
        <v>9.7720000000000002</v>
      </c>
      <c r="O25" s="39"/>
      <c r="P25" s="16">
        <f t="shared" si="5"/>
        <v>0</v>
      </c>
      <c r="Q25" s="22"/>
      <c r="R25" s="43"/>
      <c r="S25" s="39"/>
      <c r="T25" s="16">
        <f t="shared" si="6"/>
        <v>0</v>
      </c>
      <c r="U25" s="22"/>
      <c r="V25" s="43"/>
      <c r="W25" s="39"/>
      <c r="X25" s="16">
        <f t="shared" si="7"/>
        <v>0</v>
      </c>
      <c r="Y25" s="22"/>
      <c r="Z25" s="43"/>
      <c r="AA25" s="39"/>
      <c r="AB25" s="16">
        <f t="shared" si="8"/>
        <v>0</v>
      </c>
      <c r="AC25" s="22"/>
      <c r="AD25" s="43"/>
      <c r="AE25" s="39"/>
      <c r="AF25" s="16">
        <f t="shared" si="9"/>
        <v>0</v>
      </c>
      <c r="AG25" s="22"/>
      <c r="AH25" s="43"/>
      <c r="AI25" s="39"/>
      <c r="AJ25" s="16">
        <f t="shared" si="10"/>
        <v>0</v>
      </c>
      <c r="AK25" s="22"/>
      <c r="AL25" s="43"/>
    </row>
    <row r="26" spans="1:38">
      <c r="C26" s="14">
        <f t="shared" si="1"/>
        <v>213</v>
      </c>
      <c r="D26" s="14">
        <f t="shared" si="2"/>
        <v>705.21299999999997</v>
      </c>
      <c r="E26" s="15" t="s">
        <v>32</v>
      </c>
      <c r="F26" s="24" t="s">
        <v>33</v>
      </c>
      <c r="G26" s="39"/>
      <c r="H26" s="16">
        <f t="shared" si="3"/>
        <v>0</v>
      </c>
      <c r="I26" s="22"/>
      <c r="J26" s="43"/>
      <c r="K26" s="39"/>
      <c r="L26" s="16">
        <f t="shared" si="4"/>
        <v>0</v>
      </c>
      <c r="M26" s="22"/>
      <c r="N26" s="43"/>
      <c r="O26" s="39">
        <v>2</v>
      </c>
      <c r="P26" s="16">
        <f t="shared" si="5"/>
        <v>180</v>
      </c>
      <c r="Q26" s="22">
        <v>54</v>
      </c>
      <c r="R26" s="43">
        <v>10.555</v>
      </c>
      <c r="S26" s="39">
        <v>2</v>
      </c>
      <c r="T26" s="16">
        <f t="shared" si="6"/>
        <v>180</v>
      </c>
      <c r="U26" s="22">
        <v>56</v>
      </c>
      <c r="V26" s="43">
        <v>10.074999999999999</v>
      </c>
      <c r="W26" s="39">
        <v>4</v>
      </c>
      <c r="X26" s="16">
        <f t="shared" si="7"/>
        <v>145</v>
      </c>
      <c r="Y26" s="22">
        <f>23+22</f>
        <v>45</v>
      </c>
      <c r="Z26" s="43">
        <v>9.5709999999999997</v>
      </c>
      <c r="AA26" s="39">
        <v>1</v>
      </c>
      <c r="AB26" s="16">
        <f t="shared" si="8"/>
        <v>200</v>
      </c>
      <c r="AC26" s="22">
        <f>30+28</f>
        <v>58</v>
      </c>
      <c r="AD26" s="43">
        <v>9.4369999999999994</v>
      </c>
      <c r="AE26" s="39"/>
      <c r="AF26" s="16">
        <f t="shared" si="9"/>
        <v>0</v>
      </c>
      <c r="AG26" s="22"/>
      <c r="AH26" s="43"/>
      <c r="AI26" s="39"/>
      <c r="AJ26" s="16">
        <f t="shared" si="10"/>
        <v>0</v>
      </c>
      <c r="AK26" s="22"/>
      <c r="AL26" s="43"/>
    </row>
    <row r="27" spans="1:38">
      <c r="C27" s="14">
        <f t="shared" si="1"/>
        <v>84</v>
      </c>
      <c r="D27" s="14">
        <f t="shared" si="2"/>
        <v>306.084</v>
      </c>
      <c r="E27" s="15" t="s">
        <v>25</v>
      </c>
      <c r="F27" s="24" t="s">
        <v>26</v>
      </c>
      <c r="G27" s="39">
        <v>3</v>
      </c>
      <c r="H27" s="16">
        <f t="shared" si="3"/>
        <v>161</v>
      </c>
      <c r="I27" s="22">
        <v>49</v>
      </c>
      <c r="J27" s="43">
        <v>10.997999999999999</v>
      </c>
      <c r="K27" s="39">
        <v>4</v>
      </c>
      <c r="L27" s="16">
        <f t="shared" si="4"/>
        <v>145</v>
      </c>
      <c r="M27" s="22">
        <v>35</v>
      </c>
      <c r="N27" s="43">
        <v>10.999000000000001</v>
      </c>
      <c r="O27" s="39"/>
      <c r="P27" s="16">
        <f t="shared" si="5"/>
        <v>0</v>
      </c>
      <c r="Q27" s="22"/>
      <c r="R27" s="43"/>
      <c r="S27" s="39"/>
      <c r="T27" s="16">
        <f t="shared" si="6"/>
        <v>0</v>
      </c>
      <c r="U27" s="22"/>
      <c r="V27" s="43"/>
      <c r="W27" s="39"/>
      <c r="X27" s="16">
        <f t="shared" si="7"/>
        <v>0</v>
      </c>
      <c r="Y27" s="22"/>
      <c r="Z27" s="43"/>
      <c r="AA27" s="39"/>
      <c r="AB27" s="16">
        <f t="shared" si="8"/>
        <v>0</v>
      </c>
      <c r="AC27" s="22"/>
      <c r="AD27" s="43"/>
      <c r="AE27" s="39"/>
      <c r="AF27" s="16">
        <f t="shared" si="9"/>
        <v>0</v>
      </c>
      <c r="AG27" s="22"/>
      <c r="AH27" s="43"/>
      <c r="AI27" s="39"/>
      <c r="AJ27" s="16">
        <f t="shared" si="10"/>
        <v>0</v>
      </c>
      <c r="AK27" s="22"/>
      <c r="AL27" s="43"/>
    </row>
    <row r="28" spans="1:38">
      <c r="C28" s="14">
        <f t="shared" si="1"/>
        <v>92</v>
      </c>
      <c r="D28" s="14">
        <f t="shared" si="2"/>
        <v>275.09199999999998</v>
      </c>
      <c r="E28" s="15" t="s">
        <v>66</v>
      </c>
      <c r="F28" s="24" t="s">
        <v>53</v>
      </c>
      <c r="G28" s="39"/>
      <c r="H28" s="16">
        <f t="shared" si="3"/>
        <v>0</v>
      </c>
      <c r="I28" s="22"/>
      <c r="J28" s="43"/>
      <c r="K28" s="39"/>
      <c r="L28" s="16">
        <f t="shared" si="4"/>
        <v>0</v>
      </c>
      <c r="M28" s="22"/>
      <c r="N28" s="43"/>
      <c r="O28" s="39"/>
      <c r="P28" s="16">
        <f t="shared" si="5"/>
        <v>0</v>
      </c>
      <c r="Q28" s="22"/>
      <c r="R28" s="43"/>
      <c r="S28" s="39">
        <v>4</v>
      </c>
      <c r="T28" s="16">
        <f t="shared" si="6"/>
        <v>145</v>
      </c>
      <c r="U28" s="22">
        <v>46</v>
      </c>
      <c r="V28" s="43">
        <v>10.718999999999999</v>
      </c>
      <c r="W28" s="39"/>
      <c r="X28" s="16">
        <f t="shared" si="7"/>
        <v>0</v>
      </c>
      <c r="Y28" s="22"/>
      <c r="Z28" s="43"/>
      <c r="AA28" s="39">
        <v>5</v>
      </c>
      <c r="AB28" s="16">
        <f t="shared" si="8"/>
        <v>130</v>
      </c>
      <c r="AC28" s="22">
        <f>28+18</f>
        <v>46</v>
      </c>
      <c r="AD28" s="43">
        <v>9.7910000000000004</v>
      </c>
      <c r="AE28" s="39"/>
      <c r="AF28" s="16">
        <f t="shared" si="9"/>
        <v>0</v>
      </c>
      <c r="AG28" s="22"/>
      <c r="AH28" s="43"/>
      <c r="AI28" s="39"/>
      <c r="AJ28" s="16">
        <f t="shared" si="10"/>
        <v>0</v>
      </c>
      <c r="AK28" s="22"/>
      <c r="AL28" s="43"/>
    </row>
    <row r="29" spans="1:38">
      <c r="C29" s="14">
        <f t="shared" si="1"/>
        <v>13</v>
      </c>
      <c r="D29" s="14">
        <f t="shared" si="2"/>
        <v>130.01300000000001</v>
      </c>
      <c r="E29" s="15" t="s">
        <v>28</v>
      </c>
      <c r="F29" s="24" t="s">
        <v>29</v>
      </c>
      <c r="G29" s="39">
        <v>5</v>
      </c>
      <c r="H29" s="16">
        <f t="shared" si="3"/>
        <v>130</v>
      </c>
      <c r="I29" s="22">
        <v>13</v>
      </c>
      <c r="J29" s="43">
        <v>15.789</v>
      </c>
      <c r="K29" s="39"/>
      <c r="L29" s="16">
        <f t="shared" si="4"/>
        <v>0</v>
      </c>
      <c r="M29" s="22"/>
      <c r="N29" s="43"/>
      <c r="O29" s="39"/>
      <c r="P29" s="16">
        <f t="shared" si="5"/>
        <v>0</v>
      </c>
      <c r="Q29" s="22"/>
      <c r="R29" s="43"/>
      <c r="S29" s="39"/>
      <c r="T29" s="16">
        <f t="shared" si="6"/>
        <v>0</v>
      </c>
      <c r="U29" s="22"/>
      <c r="V29" s="43"/>
      <c r="W29" s="39"/>
      <c r="X29" s="16">
        <f t="shared" si="7"/>
        <v>0</v>
      </c>
      <c r="Y29" s="22"/>
      <c r="Z29" s="43"/>
      <c r="AA29" s="39"/>
      <c r="AB29" s="16">
        <f t="shared" si="8"/>
        <v>0</v>
      </c>
      <c r="AC29" s="22"/>
      <c r="AD29" s="43"/>
      <c r="AE29" s="39"/>
      <c r="AF29" s="16">
        <f t="shared" si="9"/>
        <v>0</v>
      </c>
      <c r="AG29" s="22"/>
      <c r="AH29" s="43"/>
      <c r="AI29" s="39"/>
      <c r="AJ29" s="16">
        <f t="shared" si="10"/>
        <v>0</v>
      </c>
      <c r="AK29" s="22"/>
      <c r="AL29" s="43"/>
    </row>
    <row r="30" spans="1:38">
      <c r="C30" s="14">
        <f t="shared" si="1"/>
        <v>50</v>
      </c>
      <c r="D30" s="14">
        <f t="shared" si="2"/>
        <v>310.05</v>
      </c>
      <c r="E30" s="15" t="s">
        <v>30</v>
      </c>
      <c r="F30" s="24" t="s">
        <v>31</v>
      </c>
      <c r="G30" s="39"/>
      <c r="H30" s="16">
        <f t="shared" si="3"/>
        <v>0</v>
      </c>
      <c r="I30" s="22"/>
      <c r="J30" s="43"/>
      <c r="K30" s="39">
        <v>5</v>
      </c>
      <c r="L30" s="16">
        <f t="shared" si="4"/>
        <v>130</v>
      </c>
      <c r="M30" s="22">
        <v>5</v>
      </c>
      <c r="N30" s="43">
        <v>12.852</v>
      </c>
      <c r="O30" s="39"/>
      <c r="P30" s="16">
        <f t="shared" si="5"/>
        <v>0</v>
      </c>
      <c r="Q30" s="22"/>
      <c r="R30" s="43"/>
      <c r="S30" s="39"/>
      <c r="T30" s="16">
        <f t="shared" si="6"/>
        <v>0</v>
      </c>
      <c r="U30" s="22"/>
      <c r="V30" s="43"/>
      <c r="W30" s="39">
        <v>2</v>
      </c>
      <c r="X30" s="16">
        <f t="shared" si="7"/>
        <v>180</v>
      </c>
      <c r="Y30" s="22">
        <v>45</v>
      </c>
      <c r="Z30" s="43">
        <v>10.388999999999999</v>
      </c>
      <c r="AA30" s="39"/>
      <c r="AB30" s="16">
        <f t="shared" si="8"/>
        <v>0</v>
      </c>
      <c r="AC30" s="22"/>
      <c r="AD30" s="43"/>
      <c r="AE30" s="39"/>
      <c r="AF30" s="16">
        <f t="shared" si="9"/>
        <v>0</v>
      </c>
      <c r="AG30" s="22"/>
      <c r="AH30" s="43"/>
      <c r="AI30" s="39"/>
      <c r="AJ30" s="16">
        <f t="shared" si="10"/>
        <v>0</v>
      </c>
      <c r="AK30" s="22"/>
      <c r="AL30" s="43"/>
    </row>
    <row r="31" spans="1:38">
      <c r="C31" s="14">
        <f t="shared" ref="C31" si="11">I31+M31+Q31+U31+Y31+AC31+AG31+AK31</f>
        <v>113</v>
      </c>
      <c r="D31" s="14">
        <f t="shared" ref="D31" si="12">H31+L31+P31+T31+X31+AB31+AF31+AJ31+(C31/1000)</f>
        <v>322.113</v>
      </c>
      <c r="E31" s="15" t="s">
        <v>60</v>
      </c>
      <c r="F31" s="24" t="s">
        <v>61</v>
      </c>
      <c r="G31" s="39"/>
      <c r="H31" s="16">
        <f t="shared" ref="H31" si="13">IF(G31=1,200,IF(G31=2,180,IF(G31=3,161,IF(G31=4,145,IF(G31=5,130,IF(G31=6,125,IF(G31=7,120,IF(G31=8,115,0))))))))</f>
        <v>0</v>
      </c>
      <c r="I31" s="22"/>
      <c r="J31" s="43"/>
      <c r="K31" s="39"/>
      <c r="L31" s="16">
        <f t="shared" ref="L31" si="14">IF(K31=1,200,IF(K31=2,180,IF(K31=3,161,IF(K31=4,145,IF(K31=5,130,IF(K31=6,125,IF(K31=7,120,IF(K31=8,115,0))))))))</f>
        <v>0</v>
      </c>
      <c r="M31" s="22"/>
      <c r="N31" s="43"/>
      <c r="O31" s="39"/>
      <c r="P31" s="16">
        <f t="shared" ref="P31" si="15">IF(O31=1,200,IF(O31=2,180,IF(O31=3,161,IF(O31=4,145,IF(O31=5,130,IF(O31=6,125,IF(O31=7,120,IF(O31=8,115,0))))))))</f>
        <v>0</v>
      </c>
      <c r="Q31" s="22"/>
      <c r="R31" s="43"/>
      <c r="S31" s="39"/>
      <c r="T31" s="16">
        <f t="shared" ref="T31" si="16">IF(S31=1,200,IF(S31=2,180,IF(S31=3,161,IF(S31=4,145,IF(S31=5,130,IF(S31=6,125,IF(S31=7,120,IF(S31=8,115,0))))))))</f>
        <v>0</v>
      </c>
      <c r="U31" s="22"/>
      <c r="V31" s="43"/>
      <c r="W31" s="39">
        <v>3</v>
      </c>
      <c r="X31" s="16">
        <f t="shared" ref="X31" si="17">IF(W31=1,200,IF(W31=2,180,IF(W31=3,161,IF(W31=4,145,IF(W31=5,130,IF(W31=6,125,IF(W31=7,120,IF(W31=8,115,0))))))))</f>
        <v>161</v>
      </c>
      <c r="Y31" s="22">
        <f>23+34</f>
        <v>57</v>
      </c>
      <c r="Z31" s="43">
        <v>10.236000000000001</v>
      </c>
      <c r="AA31" s="39">
        <v>3</v>
      </c>
      <c r="AB31" s="16">
        <f t="shared" ref="AB31" si="18">IF(AA31=1,200,IF(AA31=2,180,IF(AA31=3,161,IF(AA31=4,145,IF(AA31=5,130,IF(AA31=6,125,IF(AA31=7,120,IF(AA31=8,115,0))))))))</f>
        <v>161</v>
      </c>
      <c r="AC31" s="22">
        <f>29+27</f>
        <v>56</v>
      </c>
      <c r="AD31" s="43">
        <v>9.5519999999999996</v>
      </c>
      <c r="AE31" s="39"/>
      <c r="AF31" s="16">
        <f t="shared" ref="AF31" si="19">IF(AE31=1,200,IF(AE31=2,180,IF(AE31=3,161,IF(AE31=4,145,IF(AE31=5,130,IF(AE31=6,125,IF(AE31=7,120,IF(AE31=8,115,0))))))))</f>
        <v>0</v>
      </c>
      <c r="AG31" s="22"/>
      <c r="AH31" s="43"/>
      <c r="AI31" s="39"/>
      <c r="AJ31" s="16">
        <f t="shared" ref="AJ31" si="20">IF(AI31=1,200,IF(AI31=2,180,IF(AI31=3,161,IF(AI31=4,145,IF(AI31=5,130,IF(AI31=6,125,IF(AI31=7,120,IF(AI31=8,115,0))))))))</f>
        <v>0</v>
      </c>
      <c r="AK31" s="22"/>
      <c r="AL31" s="43"/>
    </row>
  </sheetData>
  <sortState ref="A7:F14">
    <sortCondition ref="A7"/>
  </sortState>
  <mergeCells count="2">
    <mergeCell ref="A1:F1"/>
    <mergeCell ref="A2:F2"/>
  </mergeCells>
  <pageMargins left="0" right="0" top="0.39409448818897608" bottom="0.39409448818897608" header="0" footer="0"/>
  <pageSetup paperSize="9" scale="95" fitToWidth="0" fitToHeight="0" pageOrder="overThenDown" orientation="landscape" useFirstPageNumber="1" horizontalDpi="4294967293" r:id="rId1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L31"/>
  <sheetViews>
    <sheetView zoomScaleNormal="100" workbookViewId="0">
      <pane xSplit="6" topLeftCell="AA1" activePane="topRight" state="frozen"/>
      <selection pane="topRight" activeCell="AA10" sqref="AA10"/>
    </sheetView>
  </sheetViews>
  <sheetFormatPr baseColWidth="10" defaultRowHeight="14.25"/>
  <cols>
    <col min="1" max="1" width="6.25" bestFit="1" customWidth="1"/>
    <col min="2" max="2" width="8" bestFit="1" customWidth="1"/>
    <col min="3" max="4" width="6.25" hidden="1" customWidth="1"/>
    <col min="5" max="5" width="5.75" bestFit="1" customWidth="1"/>
    <col min="6" max="6" width="7.25" bestFit="1" customWidth="1"/>
    <col min="7" max="7" width="7.625" bestFit="1" customWidth="1"/>
    <col min="8" max="8" width="6.125" bestFit="1" customWidth="1"/>
    <col min="9" max="9" width="8.25" bestFit="1" customWidth="1"/>
    <col min="10" max="10" width="9.375" bestFit="1" customWidth="1"/>
    <col min="11" max="11" width="7.625" bestFit="1" customWidth="1"/>
    <col min="12" max="12" width="6.125" bestFit="1" customWidth="1"/>
    <col min="13" max="13" width="8.25" bestFit="1" customWidth="1"/>
    <col min="14" max="14" width="9.375" bestFit="1" customWidth="1"/>
    <col min="15" max="16" width="7.625" bestFit="1" customWidth="1"/>
    <col min="17" max="17" width="8.25" bestFit="1" customWidth="1"/>
    <col min="18" max="18" width="9.375" bestFit="1" customWidth="1"/>
    <col min="19" max="20" width="7.625" bestFit="1" customWidth="1"/>
    <col min="21" max="21" width="8.25" bestFit="1" customWidth="1"/>
    <col min="22" max="22" width="9.375" bestFit="1" customWidth="1"/>
    <col min="23" max="24" width="7.625" bestFit="1" customWidth="1"/>
    <col min="25" max="25" width="8.25" bestFit="1" customWidth="1"/>
    <col min="26" max="26" width="9.375" bestFit="1" customWidth="1"/>
    <col min="27" max="28" width="7.625" bestFit="1" customWidth="1"/>
    <col min="29" max="29" width="8.25" bestFit="1" customWidth="1"/>
    <col min="30" max="30" width="9.375" bestFit="1" customWidth="1"/>
    <col min="31" max="31" width="7.625" bestFit="1" customWidth="1"/>
    <col min="32" max="32" width="5.75" bestFit="1" customWidth="1"/>
    <col min="33" max="33" width="8.25" bestFit="1" customWidth="1"/>
    <col min="34" max="34" width="9.375" bestFit="1" customWidth="1"/>
    <col min="35" max="35" width="7.625" bestFit="1" customWidth="1"/>
    <col min="36" max="36" width="5.75" bestFit="1" customWidth="1"/>
    <col min="37" max="37" width="8.25" bestFit="1" customWidth="1"/>
    <col min="38" max="38" width="9.375" bestFit="1" customWidth="1"/>
    <col min="39" max="39" width="9.625" customWidth="1"/>
    <col min="40" max="40" width="6.125" customWidth="1"/>
    <col min="41" max="41" width="6.625" customWidth="1"/>
    <col min="42" max="1025" width="10.75" customWidth="1"/>
    <col min="1026" max="1026" width="11" customWidth="1"/>
  </cols>
  <sheetData>
    <row r="1" spans="1:8" s="1" customFormat="1" ht="15.75">
      <c r="A1" s="44" t="s">
        <v>55</v>
      </c>
      <c r="B1" s="44"/>
      <c r="C1" s="44"/>
      <c r="D1" s="44"/>
      <c r="E1" s="44"/>
      <c r="F1" s="44"/>
    </row>
    <row r="2" spans="1:8" s="1" customFormat="1" ht="15.75">
      <c r="A2" s="44" t="s">
        <v>56</v>
      </c>
      <c r="B2" s="44"/>
      <c r="C2" s="44"/>
      <c r="D2" s="44"/>
      <c r="E2" s="44"/>
      <c r="F2" s="44"/>
    </row>
    <row r="3" spans="1:8">
      <c r="A3" s="2" t="s">
        <v>57</v>
      </c>
      <c r="B3" s="2" t="s">
        <v>58</v>
      </c>
      <c r="C3" s="3"/>
      <c r="D3" s="3"/>
      <c r="E3" s="3"/>
    </row>
    <row r="4" spans="1:8">
      <c r="A4" s="4" t="s">
        <v>59</v>
      </c>
      <c r="B4" s="4" t="s">
        <v>34</v>
      </c>
      <c r="C4" s="3"/>
      <c r="E4" s="4"/>
    </row>
    <row r="5" spans="1:8" s="4" customFormat="1">
      <c r="A5"/>
      <c r="B5"/>
    </row>
    <row r="6" spans="1:8">
      <c r="A6" s="6" t="s">
        <v>3</v>
      </c>
      <c r="B6" s="6" t="s">
        <v>3</v>
      </c>
      <c r="C6" s="6"/>
      <c r="D6" s="6"/>
      <c r="E6" s="7"/>
      <c r="F6" s="8"/>
    </row>
    <row r="7" spans="1:8">
      <c r="A7" s="9" t="s">
        <v>14</v>
      </c>
      <c r="B7" s="9" t="s">
        <v>15</v>
      </c>
      <c r="C7" s="9"/>
      <c r="D7" s="9"/>
      <c r="E7" s="10" t="s">
        <v>18</v>
      </c>
      <c r="F7" s="11" t="s">
        <v>19</v>
      </c>
    </row>
    <row r="8" spans="1:8">
      <c r="A8" s="14">
        <v>1</v>
      </c>
      <c r="B8" s="42">
        <f>_xlfn.AGGREGATE(14,6,$D$23:$D$31,ROW()-7)</f>
        <v>980.38099999999997</v>
      </c>
      <c r="C8" s="14"/>
      <c r="D8" s="14"/>
      <c r="E8" s="15" t="str">
        <f>INDEX(E:F,_xlfn.AGGREGATE(14,6,ROW($D$23:$D$31)/($D$23:$D$31=B8),COUNTIF($B$8:B8,B8)),1)</f>
        <v>Kufalk</v>
      </c>
      <c r="F8" s="15" t="str">
        <f>INDEX(E:F,_xlfn.AGGREGATE(14,6,ROW($D$23:$D$31)/($D$23:$D$31=B8),COUNTIF($B$8:B8,B8)),2)</f>
        <v>Olaf</v>
      </c>
      <c r="H8" s="21"/>
    </row>
    <row r="9" spans="1:8">
      <c r="A9" s="14">
        <v>2</v>
      </c>
      <c r="B9" s="42">
        <f t="shared" ref="B9:B14" si="0">_xlfn.AGGREGATE(14,6,$D$23:$D$31,ROW()-7)</f>
        <v>940.37300000000005</v>
      </c>
      <c r="C9" s="14"/>
      <c r="D9" s="14"/>
      <c r="E9" s="15" t="str">
        <f>INDEX(E:F,_xlfn.AGGREGATE(14,6,ROW($D$23:$D$31)/($D$23:$D$31=B9),COUNTIF($B$8:B9,B9)),1)</f>
        <v>Eul</v>
      </c>
      <c r="F9" s="15" t="str">
        <f>INDEX(E:F,_xlfn.AGGREGATE(14,6,ROW($D$23:$D$31)/($D$23:$D$31=B9),COUNTIF($B$8:B9,B9)),2)</f>
        <v>Jannick</v>
      </c>
    </row>
    <row r="10" spans="1:8">
      <c r="A10" s="14">
        <v>3</v>
      </c>
      <c r="B10" s="42">
        <f t="shared" si="0"/>
        <v>807.303</v>
      </c>
      <c r="C10" s="14"/>
      <c r="D10" s="14"/>
      <c r="E10" s="15" t="str">
        <f>INDEX(E:F,_xlfn.AGGREGATE(14,6,ROW($D$23:$D$31)/($D$23:$D$31=B10),COUNTIF($B$8:B10,B10)),1)</f>
        <v>Eul</v>
      </c>
      <c r="F10" s="15" t="str">
        <f>INDEX(E:F,_xlfn.AGGREGATE(14,6,ROW($D$23:$D$31)/($D$23:$D$31=B10),COUNTIF($B$8:B10,B10)),2)</f>
        <v>Michael</v>
      </c>
    </row>
    <row r="11" spans="1:8">
      <c r="A11" s="14">
        <v>4</v>
      </c>
      <c r="B11" s="42">
        <f t="shared" si="0"/>
        <v>741.32100000000003</v>
      </c>
      <c r="C11" s="14"/>
      <c r="D11" s="14"/>
      <c r="E11" s="15" t="str">
        <f>INDEX(E:F,_xlfn.AGGREGATE(14,6,ROW($D$23:$D$31)/($D$23:$D$31=B11),COUNTIF($B$8:B11,B11)),1)</f>
        <v>Gonther</v>
      </c>
      <c r="F11" s="15" t="str">
        <f>INDEX(E:F,_xlfn.AGGREGATE(14,6,ROW($D$23:$D$31)/($D$23:$D$31=B11),COUNTIF($B$8:B11,B11)),2)</f>
        <v>Erhard</v>
      </c>
    </row>
    <row r="12" spans="1:8">
      <c r="A12" s="14">
        <v>5</v>
      </c>
      <c r="B12" s="42">
        <f t="shared" si="0"/>
        <v>322.15899999999999</v>
      </c>
      <c r="C12" s="14"/>
      <c r="D12" s="14"/>
      <c r="E12" s="15" t="str">
        <f>INDEX(E:F,_xlfn.AGGREGATE(14,6,ROW($D$23:$D$31)/($D$23:$D$31=B12),COUNTIF($B$8:B12,B12)),1)</f>
        <v>Fischer</v>
      </c>
      <c r="F12" s="15" t="str">
        <f>INDEX(E:F,_xlfn.AGGREGATE(14,6,ROW($D$23:$D$31)/($D$23:$D$31=B12),COUNTIF($B$8:B12,B12)),2)</f>
        <v>Tjorben</v>
      </c>
    </row>
    <row r="13" spans="1:8">
      <c r="A13" s="14">
        <v>6</v>
      </c>
      <c r="B13" s="42">
        <f t="shared" si="0"/>
        <v>306.11900000000003</v>
      </c>
      <c r="C13" s="14"/>
      <c r="D13" s="14"/>
      <c r="E13" s="15" t="str">
        <f>INDEX(E:F,_xlfn.AGGREGATE(14,6,ROW($D$23:$D$31)/($D$23:$D$31=B13),COUNTIF($B$8:B13,B13)),1)</f>
        <v>Kraft</v>
      </c>
      <c r="F13" s="15" t="str">
        <f>INDEX(E:F,_xlfn.AGGREGATE(14,6,ROW($D$23:$D$31)/($D$23:$D$31=B13),COUNTIF($B$8:B13,B13)),2)</f>
        <v>Torsten</v>
      </c>
    </row>
    <row r="14" spans="1:8">
      <c r="A14" s="14">
        <v>7</v>
      </c>
      <c r="B14" s="42">
        <f t="shared" si="0"/>
        <v>130.06899999999999</v>
      </c>
      <c r="C14" s="14"/>
      <c r="D14" s="14"/>
      <c r="E14" s="15" t="str">
        <f>INDEX(E:F,_xlfn.AGGREGATE(14,6,ROW($D$23:$D$31)/($D$23:$D$31=B14),COUNTIF($B$8:B14,B14)),1)</f>
        <v>Fischer</v>
      </c>
      <c r="F14" s="15" t="str">
        <f>INDEX(E:F,_xlfn.AGGREGATE(14,6,ROW($D$23:$D$31)/($D$23:$D$31=B14),COUNTIF($B$8:B14,B14)),2)</f>
        <v>Thomas</v>
      </c>
    </row>
    <row r="15" spans="1:8">
      <c r="A15" s="14">
        <v>8</v>
      </c>
      <c r="B15" s="42"/>
      <c r="C15" s="14"/>
      <c r="D15" s="14"/>
      <c r="E15" s="15"/>
      <c r="F15" s="15"/>
    </row>
    <row r="16" spans="1:8">
      <c r="A16" s="14">
        <v>9</v>
      </c>
      <c r="B16" s="42"/>
      <c r="C16" s="14"/>
      <c r="D16" s="14"/>
      <c r="E16" s="15"/>
      <c r="F16" s="15"/>
    </row>
    <row r="17" spans="1:38">
      <c r="A17" s="14">
        <v>10</v>
      </c>
      <c r="B17" s="42"/>
      <c r="C17" s="14"/>
      <c r="D17" s="14"/>
      <c r="E17" s="15"/>
      <c r="F17" s="15"/>
    </row>
    <row r="18" spans="1:38" s="17" customFormat="1">
      <c r="E18" s="18"/>
      <c r="F18" s="18"/>
      <c r="G18" s="18"/>
      <c r="H18" s="18"/>
      <c r="I18" s="18"/>
      <c r="J18" s="18"/>
      <c r="K18" s="19"/>
      <c r="L18" s="20"/>
      <c r="M18" s="20"/>
      <c r="N18" s="20"/>
      <c r="O18" s="19"/>
      <c r="P18" s="20"/>
      <c r="Q18" s="20"/>
      <c r="R18" s="20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" thickBot="1">
      <c r="E19" s="3"/>
    </row>
    <row r="20" spans="1:38">
      <c r="E20" s="4"/>
      <c r="F20" s="4"/>
      <c r="G20" s="26"/>
      <c r="H20" s="27"/>
      <c r="I20" s="28" t="s">
        <v>1</v>
      </c>
      <c r="J20" s="29" t="s">
        <v>2</v>
      </c>
      <c r="K20" s="26"/>
      <c r="L20" s="27"/>
      <c r="M20" s="28" t="s">
        <v>1</v>
      </c>
      <c r="N20" s="29" t="s">
        <v>2</v>
      </c>
      <c r="O20" s="26"/>
      <c r="P20" s="27"/>
      <c r="Q20" s="28" t="s">
        <v>1</v>
      </c>
      <c r="R20" s="29" t="s">
        <v>2</v>
      </c>
      <c r="S20" s="26"/>
      <c r="T20" s="27"/>
      <c r="U20" s="28" t="s">
        <v>1</v>
      </c>
      <c r="V20" s="29" t="s">
        <v>2</v>
      </c>
      <c r="W20" s="26"/>
      <c r="X20" s="27"/>
      <c r="Y20" s="28" t="s">
        <v>1</v>
      </c>
      <c r="Z20" s="29" t="s">
        <v>2</v>
      </c>
      <c r="AA20" s="26"/>
      <c r="AB20" s="27"/>
      <c r="AC20" s="28" t="s">
        <v>1</v>
      </c>
      <c r="AD20" s="29" t="s">
        <v>2</v>
      </c>
      <c r="AE20" s="26"/>
      <c r="AF20" s="27"/>
      <c r="AG20" s="28" t="s">
        <v>1</v>
      </c>
      <c r="AH20" s="29" t="s">
        <v>2</v>
      </c>
      <c r="AI20" s="26"/>
      <c r="AJ20" s="27"/>
      <c r="AK20" s="28" t="s">
        <v>1</v>
      </c>
      <c r="AL20" s="29" t="s">
        <v>2</v>
      </c>
    </row>
    <row r="21" spans="1:38">
      <c r="C21" s="6" t="s">
        <v>3</v>
      </c>
      <c r="D21" s="6" t="s">
        <v>3</v>
      </c>
      <c r="E21" s="7"/>
      <c r="F21" s="5"/>
      <c r="G21" s="30" t="s">
        <v>4</v>
      </c>
      <c r="H21" s="31">
        <v>41343</v>
      </c>
      <c r="I21" s="25" t="s">
        <v>5</v>
      </c>
      <c r="J21" s="32" t="s">
        <v>6</v>
      </c>
      <c r="K21" s="30" t="s">
        <v>7</v>
      </c>
      <c r="L21" s="35">
        <v>41399</v>
      </c>
      <c r="M21" s="25" t="s">
        <v>5</v>
      </c>
      <c r="N21" s="32" t="s">
        <v>6</v>
      </c>
      <c r="O21" s="30" t="s">
        <v>8</v>
      </c>
      <c r="P21" s="36">
        <v>41490</v>
      </c>
      <c r="Q21" s="25" t="s">
        <v>5</v>
      </c>
      <c r="R21" s="32" t="s">
        <v>6</v>
      </c>
      <c r="S21" s="30" t="s">
        <v>9</v>
      </c>
      <c r="T21" s="38">
        <v>41539</v>
      </c>
      <c r="U21" s="25" t="s">
        <v>5</v>
      </c>
      <c r="V21" s="32" t="s">
        <v>6</v>
      </c>
      <c r="W21" s="40" t="s">
        <v>10</v>
      </c>
      <c r="X21" s="41">
        <v>41609</v>
      </c>
      <c r="Y21" s="25" t="s">
        <v>5</v>
      </c>
      <c r="Z21" s="32" t="s">
        <v>6</v>
      </c>
      <c r="AA21" s="40" t="s">
        <v>11</v>
      </c>
      <c r="AB21" s="41">
        <v>41651</v>
      </c>
      <c r="AC21" s="25" t="s">
        <v>5</v>
      </c>
      <c r="AD21" s="32" t="s">
        <v>6</v>
      </c>
      <c r="AE21" s="40" t="s">
        <v>12</v>
      </c>
      <c r="AF21" s="37"/>
      <c r="AG21" s="25" t="s">
        <v>5</v>
      </c>
      <c r="AH21" s="32" t="s">
        <v>6</v>
      </c>
      <c r="AI21" s="40" t="s">
        <v>13</v>
      </c>
      <c r="AJ21" s="37"/>
      <c r="AK21" s="25" t="s">
        <v>5</v>
      </c>
      <c r="AL21" s="32" t="s">
        <v>6</v>
      </c>
    </row>
    <row r="22" spans="1:38">
      <c r="C22" s="9" t="s">
        <v>16</v>
      </c>
      <c r="D22" s="9" t="s">
        <v>17</v>
      </c>
      <c r="E22" s="10" t="s">
        <v>18</v>
      </c>
      <c r="F22" s="23" t="s">
        <v>19</v>
      </c>
      <c r="G22" s="33" t="s">
        <v>14</v>
      </c>
      <c r="H22" s="12" t="s">
        <v>15</v>
      </c>
      <c r="I22" s="13" t="s">
        <v>20</v>
      </c>
      <c r="J22" s="34" t="s">
        <v>20</v>
      </c>
      <c r="K22" s="33" t="s">
        <v>14</v>
      </c>
      <c r="L22" s="12" t="s">
        <v>15</v>
      </c>
      <c r="M22" s="13" t="s">
        <v>20</v>
      </c>
      <c r="N22" s="34" t="s">
        <v>20</v>
      </c>
      <c r="O22" s="33" t="s">
        <v>14</v>
      </c>
      <c r="P22" s="12" t="s">
        <v>15</v>
      </c>
      <c r="Q22" s="13" t="s">
        <v>20</v>
      </c>
      <c r="R22" s="34" t="s">
        <v>20</v>
      </c>
      <c r="S22" s="33" t="s">
        <v>14</v>
      </c>
      <c r="T22" s="12" t="s">
        <v>15</v>
      </c>
      <c r="U22" s="13" t="s">
        <v>20</v>
      </c>
      <c r="V22" s="34" t="s">
        <v>20</v>
      </c>
      <c r="W22" s="33" t="s">
        <v>14</v>
      </c>
      <c r="X22" s="12" t="s">
        <v>15</v>
      </c>
      <c r="Y22" s="13" t="s">
        <v>20</v>
      </c>
      <c r="Z22" s="34" t="s">
        <v>20</v>
      </c>
      <c r="AA22" s="33" t="s">
        <v>14</v>
      </c>
      <c r="AB22" s="12" t="s">
        <v>15</v>
      </c>
      <c r="AC22" s="13" t="s">
        <v>20</v>
      </c>
      <c r="AD22" s="34" t="s">
        <v>20</v>
      </c>
      <c r="AE22" s="33" t="s">
        <v>14</v>
      </c>
      <c r="AF22" s="12" t="s">
        <v>15</v>
      </c>
      <c r="AG22" s="13" t="s">
        <v>20</v>
      </c>
      <c r="AH22" s="34" t="s">
        <v>20</v>
      </c>
      <c r="AI22" s="33" t="s">
        <v>14</v>
      </c>
      <c r="AJ22" s="12" t="s">
        <v>15</v>
      </c>
      <c r="AK22" s="13" t="s">
        <v>20</v>
      </c>
      <c r="AL22" s="34" t="s">
        <v>20</v>
      </c>
    </row>
    <row r="23" spans="1:38">
      <c r="C23" s="14">
        <f>I23+M23+Q23+U23+Y23+AC23+AG23+AK23</f>
        <v>321</v>
      </c>
      <c r="D23" s="14">
        <f>H23+L23+P23+T23+X23+AB23+AF23+AJ23+(C23/1000)</f>
        <v>741.32100000000003</v>
      </c>
      <c r="E23" s="15" t="s">
        <v>35</v>
      </c>
      <c r="F23" s="24" t="s">
        <v>36</v>
      </c>
      <c r="G23" s="39">
        <v>1</v>
      </c>
      <c r="H23" s="16">
        <f>IF(G23=1,200,IF(G23=2,180,IF(G23=3,161,IF(G23=4,145,IF(G23=5,130,IF(G23=6,125,IF(G23=7,120,IF(G23=8,115,0))))))))</f>
        <v>200</v>
      </c>
      <c r="I23" s="22">
        <v>90</v>
      </c>
      <c r="J23" s="43">
        <v>9.0109999999999992</v>
      </c>
      <c r="K23" s="39">
        <v>1</v>
      </c>
      <c r="L23" s="16">
        <f>IF(K23=1,200,IF(K23=2,180,IF(K23=3,161,IF(K23=4,145,IF(K23=5,130,IF(K23=6,125,IF(K23=7,120,IF(K23=8,115,0))))))))</f>
        <v>200</v>
      </c>
      <c r="M23" s="22">
        <v>90</v>
      </c>
      <c r="N23" s="43">
        <v>8.8439999999999994</v>
      </c>
      <c r="O23" s="39">
        <v>2</v>
      </c>
      <c r="P23" s="16">
        <f>IF(O23=1,200,IF(O23=2,180,IF(O23=3,161,IF(O23=4,145,IF(O23=5,130,IF(O23=6,125,IF(O23=7,120,IF(O23=8,115,0))))))))</f>
        <v>180</v>
      </c>
      <c r="Q23" s="22">
        <v>69</v>
      </c>
      <c r="R23" s="43">
        <v>8.8689999999999998</v>
      </c>
      <c r="S23" s="39">
        <v>3</v>
      </c>
      <c r="T23" s="16">
        <f>IF(S23=1,200,IF(S23=2,180,IF(S23=3,161,IF(S23=4,145,IF(S23=5,130,IF(S23=6,125,IF(S23=7,120,IF(S23=8,115,0))))))))</f>
        <v>161</v>
      </c>
      <c r="U23" s="22">
        <v>72</v>
      </c>
      <c r="V23" s="43">
        <v>9.0090000000000003</v>
      </c>
      <c r="W23" s="39"/>
      <c r="X23" s="16">
        <f>IF(W23=1,200,IF(W23=2,180,IF(W23=3,161,IF(W23=4,145,IF(W23=5,130,IF(W23=6,125,IF(W23=7,120,IF(W23=8,115,0))))))))</f>
        <v>0</v>
      </c>
      <c r="Y23" s="22"/>
      <c r="Z23" s="43"/>
      <c r="AA23" s="39"/>
      <c r="AB23" s="16">
        <f>IF(AA23=1,200,IF(AA23=2,180,IF(AA23=3,161,IF(AA23=4,145,IF(AA23=5,130,IF(AA23=6,125,IF(AA23=7,120,IF(AA23=8,115,0))))))))</f>
        <v>0</v>
      </c>
      <c r="AC23" s="22"/>
      <c r="AD23" s="43"/>
      <c r="AE23" s="39"/>
      <c r="AF23" s="16">
        <f>IF(AE23=1,200,IF(AE23=2,180,IF(AE23=3,161,IF(AE23=4,145,IF(AE23=5,130,IF(AE23=6,125,IF(AE23=7,120,IF(AE23=8,115,0))))))))</f>
        <v>0</v>
      </c>
      <c r="AG23" s="22"/>
      <c r="AH23" s="43"/>
      <c r="AI23" s="39"/>
      <c r="AJ23" s="16">
        <f>IF(AI23=1,200,IF(AI23=2,180,IF(AI23=3,161,IF(AI23=4,145,IF(AI23=5,130,IF(AI23=6,125,IF(AI23=7,120,IF(AI23=8,115,0))))))))</f>
        <v>0</v>
      </c>
      <c r="AK23" s="22"/>
      <c r="AL23" s="43"/>
    </row>
    <row r="24" spans="1:38">
      <c r="C24" s="14">
        <f t="shared" ref="C24:C28" si="1">I24+M24+Q24+U24+Y24+AC24+AG24+AK24</f>
        <v>303</v>
      </c>
      <c r="D24" s="14">
        <f t="shared" ref="D24:D28" si="2">H24+L24+P24+T24+X24+AB24+AF24+AJ24+(C24/1000)</f>
        <v>807.303</v>
      </c>
      <c r="E24" s="15" t="s">
        <v>38</v>
      </c>
      <c r="F24" s="24" t="s">
        <v>39</v>
      </c>
      <c r="G24" s="39">
        <v>2</v>
      </c>
      <c r="H24" s="16">
        <f t="shared" ref="H24:H31" si="3">IF(G24=1,200,IF(G24=2,180,IF(G24=3,161,IF(G24=4,145,IF(G24=5,130,IF(G24=6,125,IF(G24=7,120,IF(G24=8,115,0))))))))</f>
        <v>180</v>
      </c>
      <c r="I24" s="22">
        <v>83</v>
      </c>
      <c r="J24" s="43">
        <v>9.3629999999999995</v>
      </c>
      <c r="K24" s="39">
        <v>6</v>
      </c>
      <c r="L24" s="16">
        <f t="shared" ref="L24:L31" si="4">IF(K24=1,200,IF(K24=2,180,IF(K24=3,161,IF(K24=4,145,IF(K24=5,130,IF(K24=6,125,IF(K24=7,120,IF(K24=8,115,0))))))))</f>
        <v>125</v>
      </c>
      <c r="M24" s="22">
        <v>14</v>
      </c>
      <c r="N24" s="43">
        <v>9.7159999999999993</v>
      </c>
      <c r="O24" s="39">
        <v>3</v>
      </c>
      <c r="P24" s="16">
        <f t="shared" ref="P24:P31" si="5">IF(O24=1,200,IF(O24=2,180,IF(O24=3,161,IF(O24=4,145,IF(O24=5,130,IF(O24=6,125,IF(O24=7,120,IF(O24=8,115,0))))))))</f>
        <v>161</v>
      </c>
      <c r="Q24" s="22">
        <v>60</v>
      </c>
      <c r="R24" s="43">
        <v>9.1539999999999999</v>
      </c>
      <c r="S24" s="39">
        <v>2</v>
      </c>
      <c r="T24" s="16">
        <f t="shared" ref="T24:T31" si="6">IF(S24=1,200,IF(S24=2,180,IF(S24=3,161,IF(S24=4,145,IF(S24=5,130,IF(S24=6,125,IF(S24=7,120,IF(S24=8,115,0))))))))</f>
        <v>180</v>
      </c>
      <c r="U24" s="22">
        <v>86</v>
      </c>
      <c r="V24" s="43">
        <v>9.2390000000000008</v>
      </c>
      <c r="W24" s="39"/>
      <c r="X24" s="16">
        <f t="shared" ref="X24:X31" si="7">IF(W24=1,200,IF(W24=2,180,IF(W24=3,161,IF(W24=4,145,IF(W24=5,130,IF(W24=6,125,IF(W24=7,120,IF(W24=8,115,0))))))))</f>
        <v>0</v>
      </c>
      <c r="Y24" s="22"/>
      <c r="Z24" s="43"/>
      <c r="AA24" s="39">
        <v>3</v>
      </c>
      <c r="AB24" s="16">
        <f t="shared" ref="AB24:AB31" si="8">IF(AA24=1,200,IF(AA24=2,180,IF(AA24=3,161,IF(AA24=4,145,IF(AA24=5,130,IF(AA24=6,125,IF(AA24=7,120,IF(AA24=8,115,0))))))))</f>
        <v>161</v>
      </c>
      <c r="AC24" s="22">
        <f>29+31</f>
        <v>60</v>
      </c>
      <c r="AD24" s="43">
        <v>9.6259999999999994</v>
      </c>
      <c r="AE24" s="39"/>
      <c r="AF24" s="16">
        <f t="shared" ref="AF24:AF31" si="9">IF(AE24=1,200,IF(AE24=2,180,IF(AE24=3,161,IF(AE24=4,145,IF(AE24=5,130,IF(AE24=6,125,IF(AE24=7,120,IF(AE24=8,115,0))))))))</f>
        <v>0</v>
      </c>
      <c r="AG24" s="22"/>
      <c r="AH24" s="43"/>
      <c r="AI24" s="39"/>
      <c r="AJ24" s="16">
        <f t="shared" ref="AJ24:AJ31" si="10">IF(AI24=1,200,IF(AI24=2,180,IF(AI24=3,161,IF(AI24=4,145,IF(AI24=5,130,IF(AI24=6,125,IF(AI24=7,120,IF(AI24=8,115,0))))))))</f>
        <v>0</v>
      </c>
      <c r="AK24" s="22"/>
      <c r="AL24" s="43"/>
    </row>
    <row r="25" spans="1:38">
      <c r="C25" s="14">
        <f t="shared" si="1"/>
        <v>373</v>
      </c>
      <c r="D25" s="14">
        <f t="shared" si="2"/>
        <v>940.37300000000005</v>
      </c>
      <c r="E25" s="15" t="s">
        <v>38</v>
      </c>
      <c r="F25" s="24" t="s">
        <v>40</v>
      </c>
      <c r="G25" s="39">
        <v>4</v>
      </c>
      <c r="H25" s="16">
        <f t="shared" si="3"/>
        <v>145</v>
      </c>
      <c r="I25" s="22">
        <v>47</v>
      </c>
      <c r="J25" s="43">
        <v>9.7140000000000004</v>
      </c>
      <c r="K25" s="39">
        <v>4</v>
      </c>
      <c r="L25" s="16">
        <f t="shared" si="4"/>
        <v>145</v>
      </c>
      <c r="M25" s="22">
        <v>69</v>
      </c>
      <c r="N25" s="43">
        <v>9.766</v>
      </c>
      <c r="O25" s="39">
        <v>4</v>
      </c>
      <c r="P25" s="16">
        <f t="shared" si="5"/>
        <v>145</v>
      </c>
      <c r="Q25" s="22">
        <v>54</v>
      </c>
      <c r="R25" s="43">
        <v>9.3010000000000002</v>
      </c>
      <c r="S25" s="39">
        <v>4</v>
      </c>
      <c r="T25" s="16">
        <f t="shared" si="6"/>
        <v>145</v>
      </c>
      <c r="U25" s="22">
        <v>75</v>
      </c>
      <c r="V25" s="43">
        <v>10.023999999999999</v>
      </c>
      <c r="W25" s="39">
        <v>2</v>
      </c>
      <c r="X25" s="16">
        <f t="shared" si="7"/>
        <v>180</v>
      </c>
      <c r="Y25" s="22">
        <f>33+32</f>
        <v>65</v>
      </c>
      <c r="Z25" s="43">
        <v>9.1020000000000003</v>
      </c>
      <c r="AA25" s="39">
        <v>2</v>
      </c>
      <c r="AB25" s="16">
        <f t="shared" si="8"/>
        <v>180</v>
      </c>
      <c r="AC25" s="22">
        <f>32+31</f>
        <v>63</v>
      </c>
      <c r="AD25" s="43">
        <v>9.1999999999999993</v>
      </c>
      <c r="AE25" s="39"/>
      <c r="AF25" s="16">
        <f t="shared" si="9"/>
        <v>0</v>
      </c>
      <c r="AG25" s="22"/>
      <c r="AH25" s="43"/>
      <c r="AI25" s="39"/>
      <c r="AJ25" s="16">
        <f t="shared" si="10"/>
        <v>0</v>
      </c>
      <c r="AK25" s="22"/>
      <c r="AL25" s="43"/>
    </row>
    <row r="26" spans="1:38">
      <c r="C26" s="14">
        <f t="shared" si="1"/>
        <v>381</v>
      </c>
      <c r="D26" s="14">
        <f t="shared" si="2"/>
        <v>980.38099999999997</v>
      </c>
      <c r="E26" s="15" t="s">
        <v>41</v>
      </c>
      <c r="F26" s="24" t="s">
        <v>42</v>
      </c>
      <c r="G26" s="39"/>
      <c r="H26" s="16">
        <f t="shared" si="3"/>
        <v>0</v>
      </c>
      <c r="I26" s="22"/>
      <c r="J26" s="43"/>
      <c r="K26" s="39">
        <v>2</v>
      </c>
      <c r="L26" s="16">
        <f t="shared" si="4"/>
        <v>180</v>
      </c>
      <c r="M26" s="22">
        <v>85</v>
      </c>
      <c r="N26" s="43">
        <v>9.3140000000000001</v>
      </c>
      <c r="O26" s="39">
        <v>1</v>
      </c>
      <c r="P26" s="16">
        <f t="shared" si="5"/>
        <v>200</v>
      </c>
      <c r="Q26" s="22">
        <v>70</v>
      </c>
      <c r="R26" s="43">
        <v>8.952</v>
      </c>
      <c r="S26" s="39">
        <v>1</v>
      </c>
      <c r="T26" s="16">
        <f t="shared" si="6"/>
        <v>200</v>
      </c>
      <c r="U26" s="22">
        <v>92</v>
      </c>
      <c r="V26" s="43">
        <v>8.8770000000000007</v>
      </c>
      <c r="W26" s="39">
        <v>1</v>
      </c>
      <c r="X26" s="16">
        <f t="shared" si="7"/>
        <v>200</v>
      </c>
      <c r="Y26" s="22">
        <f>35+33</f>
        <v>68</v>
      </c>
      <c r="Z26" s="43">
        <v>9.0280000000000005</v>
      </c>
      <c r="AA26" s="39">
        <v>1</v>
      </c>
      <c r="AB26" s="16">
        <f t="shared" si="8"/>
        <v>200</v>
      </c>
      <c r="AC26" s="22">
        <f>32+34</f>
        <v>66</v>
      </c>
      <c r="AD26" s="43">
        <v>8.9309999999999992</v>
      </c>
      <c r="AE26" s="39"/>
      <c r="AF26" s="16">
        <f t="shared" si="9"/>
        <v>0</v>
      </c>
      <c r="AG26" s="22"/>
      <c r="AH26" s="43"/>
      <c r="AI26" s="39"/>
      <c r="AJ26" s="16">
        <f t="shared" si="10"/>
        <v>0</v>
      </c>
      <c r="AK26" s="22"/>
      <c r="AL26" s="43"/>
    </row>
    <row r="27" spans="1:38">
      <c r="C27" s="14">
        <f t="shared" si="1"/>
        <v>159</v>
      </c>
      <c r="D27" s="14">
        <f t="shared" si="2"/>
        <v>322.15899999999999</v>
      </c>
      <c r="E27" s="15" t="s">
        <v>28</v>
      </c>
      <c r="F27" s="24" t="s">
        <v>37</v>
      </c>
      <c r="G27" s="39">
        <v>3</v>
      </c>
      <c r="H27" s="16">
        <f t="shared" si="3"/>
        <v>161</v>
      </c>
      <c r="I27" s="22">
        <v>81</v>
      </c>
      <c r="J27" s="43">
        <v>9.8040000000000003</v>
      </c>
      <c r="K27" s="39">
        <v>3</v>
      </c>
      <c r="L27" s="16">
        <f t="shared" si="4"/>
        <v>161</v>
      </c>
      <c r="M27" s="22">
        <v>78</v>
      </c>
      <c r="N27" s="43">
        <v>9.5030000000000001</v>
      </c>
      <c r="O27" s="39"/>
      <c r="P27" s="16">
        <f t="shared" si="5"/>
        <v>0</v>
      </c>
      <c r="Q27" s="22"/>
      <c r="R27" s="43"/>
      <c r="S27" s="39"/>
      <c r="T27" s="16">
        <f t="shared" si="6"/>
        <v>0</v>
      </c>
      <c r="U27" s="22"/>
      <c r="V27" s="43"/>
      <c r="W27" s="39"/>
      <c r="X27" s="16">
        <f t="shared" si="7"/>
        <v>0</v>
      </c>
      <c r="Y27" s="22"/>
      <c r="Z27" s="43"/>
      <c r="AA27" s="39"/>
      <c r="AB27" s="16">
        <f t="shared" si="8"/>
        <v>0</v>
      </c>
      <c r="AC27" s="22"/>
      <c r="AD27" s="43"/>
      <c r="AE27" s="39"/>
      <c r="AF27" s="16">
        <f t="shared" si="9"/>
        <v>0</v>
      </c>
      <c r="AG27" s="22"/>
      <c r="AH27" s="43"/>
      <c r="AI27" s="39"/>
      <c r="AJ27" s="16">
        <f t="shared" si="10"/>
        <v>0</v>
      </c>
      <c r="AK27" s="22"/>
      <c r="AL27" s="43"/>
    </row>
    <row r="28" spans="1:38">
      <c r="C28" s="14">
        <f t="shared" si="1"/>
        <v>69</v>
      </c>
      <c r="D28" s="14">
        <f t="shared" si="2"/>
        <v>130.06899999999999</v>
      </c>
      <c r="E28" s="15" t="s">
        <v>28</v>
      </c>
      <c r="F28" s="24" t="s">
        <v>43</v>
      </c>
      <c r="G28" s="39"/>
      <c r="H28" s="16">
        <f t="shared" si="3"/>
        <v>0</v>
      </c>
      <c r="I28" s="22"/>
      <c r="J28" s="43"/>
      <c r="K28" s="39">
        <v>5</v>
      </c>
      <c r="L28" s="16">
        <f t="shared" si="4"/>
        <v>130</v>
      </c>
      <c r="M28" s="22">
        <v>69</v>
      </c>
      <c r="N28" s="43">
        <v>9.6720000000000006</v>
      </c>
      <c r="O28" s="39"/>
      <c r="P28" s="16">
        <f t="shared" si="5"/>
        <v>0</v>
      </c>
      <c r="Q28" s="22"/>
      <c r="R28" s="43"/>
      <c r="S28" s="39"/>
      <c r="T28" s="16">
        <f t="shared" si="6"/>
        <v>0</v>
      </c>
      <c r="U28" s="22"/>
      <c r="V28" s="43"/>
      <c r="W28" s="39"/>
      <c r="X28" s="16">
        <f t="shared" si="7"/>
        <v>0</v>
      </c>
      <c r="Y28" s="22"/>
      <c r="Z28" s="43"/>
      <c r="AA28" s="39"/>
      <c r="AB28" s="16">
        <f t="shared" si="8"/>
        <v>0</v>
      </c>
      <c r="AC28" s="22"/>
      <c r="AD28" s="43"/>
      <c r="AE28" s="39"/>
      <c r="AF28" s="16">
        <f t="shared" si="9"/>
        <v>0</v>
      </c>
      <c r="AG28" s="22"/>
      <c r="AH28" s="43"/>
      <c r="AI28" s="39"/>
      <c r="AJ28" s="16">
        <f t="shared" si="10"/>
        <v>0</v>
      </c>
      <c r="AK28" s="22"/>
      <c r="AL28" s="43"/>
    </row>
    <row r="29" spans="1:38">
      <c r="C29" s="14">
        <f t="shared" ref="C29:C31" si="11">I29+M29+Q29+U29+Y29+AC29+AG29+AK29</f>
        <v>119</v>
      </c>
      <c r="D29" s="14">
        <f t="shared" ref="D29:D31" si="12">H29+L29+P29+T29+X29+AB29+AF29+AJ29+(C29/1000)</f>
        <v>306.11900000000003</v>
      </c>
      <c r="E29" s="15" t="s">
        <v>64</v>
      </c>
      <c r="F29" s="24" t="s">
        <v>65</v>
      </c>
      <c r="G29" s="39"/>
      <c r="H29" s="16">
        <f t="shared" si="3"/>
        <v>0</v>
      </c>
      <c r="I29" s="22"/>
      <c r="J29" s="43"/>
      <c r="K29" s="39"/>
      <c r="L29" s="16">
        <f t="shared" si="4"/>
        <v>0</v>
      </c>
      <c r="M29" s="22"/>
      <c r="N29" s="43"/>
      <c r="O29" s="39"/>
      <c r="P29" s="16">
        <f t="shared" si="5"/>
        <v>0</v>
      </c>
      <c r="Q29" s="22"/>
      <c r="R29" s="43"/>
      <c r="S29" s="39"/>
      <c r="T29" s="16">
        <f t="shared" si="6"/>
        <v>0</v>
      </c>
      <c r="U29" s="22"/>
      <c r="V29" s="43"/>
      <c r="W29" s="39">
        <v>3</v>
      </c>
      <c r="X29" s="16">
        <f t="shared" si="7"/>
        <v>161</v>
      </c>
      <c r="Y29" s="22">
        <f>31+31</f>
        <v>62</v>
      </c>
      <c r="Z29" s="43">
        <v>9.2010000000000005</v>
      </c>
      <c r="AA29" s="39">
        <v>4</v>
      </c>
      <c r="AB29" s="16">
        <f t="shared" si="8"/>
        <v>145</v>
      </c>
      <c r="AC29" s="22">
        <f>25+32</f>
        <v>57</v>
      </c>
      <c r="AD29" s="43">
        <v>9.1780000000000008</v>
      </c>
      <c r="AE29" s="39"/>
      <c r="AF29" s="16">
        <f t="shared" si="9"/>
        <v>0</v>
      </c>
      <c r="AG29" s="22"/>
      <c r="AH29" s="43"/>
      <c r="AI29" s="39"/>
      <c r="AJ29" s="16">
        <f t="shared" si="10"/>
        <v>0</v>
      </c>
      <c r="AK29" s="22"/>
      <c r="AL29" s="43"/>
    </row>
    <row r="30" spans="1:38">
      <c r="C30" s="14">
        <f t="shared" si="11"/>
        <v>0</v>
      </c>
      <c r="D30" s="14">
        <f t="shared" si="12"/>
        <v>0</v>
      </c>
      <c r="E30" s="15"/>
      <c r="F30" s="24"/>
      <c r="G30" s="39"/>
      <c r="H30" s="16">
        <f t="shared" si="3"/>
        <v>0</v>
      </c>
      <c r="I30" s="22"/>
      <c r="J30" s="43"/>
      <c r="K30" s="39"/>
      <c r="L30" s="16">
        <f t="shared" si="4"/>
        <v>0</v>
      </c>
      <c r="M30" s="22"/>
      <c r="N30" s="43"/>
      <c r="O30" s="39"/>
      <c r="P30" s="16">
        <f t="shared" si="5"/>
        <v>0</v>
      </c>
      <c r="Q30" s="22"/>
      <c r="R30" s="43"/>
      <c r="S30" s="39"/>
      <c r="T30" s="16">
        <f t="shared" si="6"/>
        <v>0</v>
      </c>
      <c r="U30" s="22"/>
      <c r="V30" s="43"/>
      <c r="W30" s="39"/>
      <c r="X30" s="16">
        <f t="shared" si="7"/>
        <v>0</v>
      </c>
      <c r="Y30" s="22"/>
      <c r="Z30" s="43"/>
      <c r="AA30" s="39"/>
      <c r="AB30" s="16">
        <f t="shared" si="8"/>
        <v>0</v>
      </c>
      <c r="AC30" s="22"/>
      <c r="AD30" s="43"/>
      <c r="AE30" s="39"/>
      <c r="AF30" s="16">
        <f t="shared" si="9"/>
        <v>0</v>
      </c>
      <c r="AG30" s="22"/>
      <c r="AH30" s="43"/>
      <c r="AI30" s="39"/>
      <c r="AJ30" s="16">
        <f t="shared" si="10"/>
        <v>0</v>
      </c>
      <c r="AK30" s="22"/>
      <c r="AL30" s="43"/>
    </row>
    <row r="31" spans="1:38">
      <c r="C31" s="14">
        <f t="shared" si="11"/>
        <v>0</v>
      </c>
      <c r="D31" s="14">
        <f t="shared" si="12"/>
        <v>0</v>
      </c>
      <c r="E31" s="15"/>
      <c r="F31" s="24"/>
      <c r="G31" s="39"/>
      <c r="H31" s="16">
        <f t="shared" si="3"/>
        <v>0</v>
      </c>
      <c r="I31" s="22"/>
      <c r="J31" s="43"/>
      <c r="K31" s="39"/>
      <c r="L31" s="16">
        <f t="shared" si="4"/>
        <v>0</v>
      </c>
      <c r="M31" s="22"/>
      <c r="N31" s="43"/>
      <c r="O31" s="39"/>
      <c r="P31" s="16">
        <f t="shared" si="5"/>
        <v>0</v>
      </c>
      <c r="Q31" s="22"/>
      <c r="R31" s="43"/>
      <c r="S31" s="39"/>
      <c r="T31" s="16">
        <f t="shared" si="6"/>
        <v>0</v>
      </c>
      <c r="U31" s="22"/>
      <c r="V31" s="43"/>
      <c r="W31" s="39"/>
      <c r="X31" s="16">
        <f t="shared" si="7"/>
        <v>0</v>
      </c>
      <c r="Y31" s="22"/>
      <c r="Z31" s="43"/>
      <c r="AA31" s="39"/>
      <c r="AB31" s="16">
        <f t="shared" si="8"/>
        <v>0</v>
      </c>
      <c r="AC31" s="22"/>
      <c r="AD31" s="43"/>
      <c r="AE31" s="39"/>
      <c r="AF31" s="16">
        <f t="shared" si="9"/>
        <v>0</v>
      </c>
      <c r="AG31" s="22"/>
      <c r="AH31" s="43"/>
      <c r="AI31" s="39"/>
      <c r="AJ31" s="16">
        <f t="shared" si="10"/>
        <v>0</v>
      </c>
      <c r="AK31" s="22"/>
      <c r="AL31" s="43"/>
    </row>
  </sheetData>
  <mergeCells count="2">
    <mergeCell ref="A1:F1"/>
    <mergeCell ref="A2:F2"/>
  </mergeCells>
  <pageMargins left="0" right="0" top="0.39409448818897608" bottom="0.39409448818897608" header="0" footer="0"/>
  <pageSetup paperSize="0" scale="95" fitToWidth="0" fitToHeight="0" pageOrder="overThenDown" orientation="landscape" useFirstPageNumber="1" horizontalDpi="0" verticalDpi="0" copies="0"/>
  <headerFooter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32"/>
  <sheetViews>
    <sheetView tabSelected="1" workbookViewId="0">
      <pane xSplit="6" topLeftCell="AA1" activePane="topRight" state="frozen"/>
      <selection pane="topRight" activeCell="AS11" sqref="AS11"/>
    </sheetView>
  </sheetViews>
  <sheetFormatPr baseColWidth="10" defaultRowHeight="14.25"/>
  <cols>
    <col min="1" max="1" width="6.25" bestFit="1" customWidth="1"/>
    <col min="2" max="2" width="8" bestFit="1" customWidth="1"/>
    <col min="3" max="4" width="6.25" hidden="1" customWidth="1"/>
    <col min="5" max="5" width="7.5" bestFit="1" customWidth="1"/>
    <col min="6" max="6" width="7.25" customWidth="1"/>
    <col min="7" max="7" width="7.625" bestFit="1" customWidth="1"/>
    <col min="8" max="8" width="6.125" bestFit="1" customWidth="1"/>
    <col min="9" max="9" width="8.25" bestFit="1" customWidth="1"/>
    <col min="10" max="10" width="9.375" bestFit="1" customWidth="1"/>
    <col min="11" max="11" width="7.625" bestFit="1" customWidth="1"/>
    <col min="12" max="12" width="6.125" bestFit="1" customWidth="1"/>
    <col min="13" max="13" width="8.25" bestFit="1" customWidth="1"/>
    <col min="14" max="14" width="9.375" bestFit="1" customWidth="1"/>
    <col min="15" max="16" width="7.625" bestFit="1" customWidth="1"/>
    <col min="17" max="17" width="8.25" bestFit="1" customWidth="1"/>
    <col min="18" max="18" width="9.375" bestFit="1" customWidth="1"/>
    <col min="19" max="20" width="7.625" bestFit="1" customWidth="1"/>
    <col min="21" max="21" width="8.25" bestFit="1" customWidth="1"/>
    <col min="22" max="22" width="9.375" bestFit="1" customWidth="1"/>
    <col min="23" max="24" width="7.625" bestFit="1" customWidth="1"/>
    <col min="25" max="25" width="8.25" bestFit="1" customWidth="1"/>
    <col min="26" max="26" width="9.375" bestFit="1" customWidth="1"/>
    <col min="27" max="28" width="7.625" bestFit="1" customWidth="1"/>
    <col min="29" max="29" width="8.25" bestFit="1" customWidth="1"/>
    <col min="30" max="30" width="9.375" bestFit="1" customWidth="1"/>
    <col min="31" max="31" width="7.625" bestFit="1" customWidth="1"/>
    <col min="32" max="32" width="5.75" bestFit="1" customWidth="1"/>
    <col min="33" max="33" width="8.25" bestFit="1" customWidth="1"/>
    <col min="34" max="34" width="9.375" bestFit="1" customWidth="1"/>
    <col min="35" max="35" width="7.625" bestFit="1" customWidth="1"/>
    <col min="36" max="36" width="5.75" bestFit="1" customWidth="1"/>
    <col min="37" max="37" width="8.25" bestFit="1" customWidth="1"/>
    <col min="38" max="38" width="9.375" bestFit="1" customWidth="1"/>
    <col min="39" max="39" width="6.125" customWidth="1"/>
    <col min="40" max="40" width="6.625" customWidth="1"/>
    <col min="41" max="1024" width="10.75" customWidth="1"/>
    <col min="1025" max="1025" width="11" customWidth="1"/>
  </cols>
  <sheetData>
    <row r="1" spans="1:8" s="1" customFormat="1" ht="15.75">
      <c r="A1" s="44" t="s">
        <v>55</v>
      </c>
      <c r="B1" s="44"/>
      <c r="C1" s="44"/>
      <c r="D1" s="44"/>
      <c r="E1" s="44"/>
      <c r="F1" s="44"/>
    </row>
    <row r="2" spans="1:8" s="1" customFormat="1" ht="15.75">
      <c r="A2" s="44" t="s">
        <v>56</v>
      </c>
      <c r="B2" s="44"/>
      <c r="C2" s="44"/>
      <c r="D2" s="44"/>
      <c r="E2" s="44"/>
      <c r="F2" s="44"/>
    </row>
    <row r="3" spans="1:8">
      <c r="A3" s="2" t="s">
        <v>57</v>
      </c>
      <c r="B3" s="2" t="s">
        <v>58</v>
      </c>
      <c r="C3" s="3"/>
      <c r="D3" s="3"/>
      <c r="E3" s="3"/>
    </row>
    <row r="4" spans="1:8">
      <c r="A4" s="4" t="s">
        <v>59</v>
      </c>
      <c r="B4" s="4" t="s">
        <v>62</v>
      </c>
      <c r="C4" s="3"/>
      <c r="E4" s="4"/>
    </row>
    <row r="5" spans="1:8" s="4" customFormat="1">
      <c r="A5"/>
      <c r="B5"/>
    </row>
    <row r="6" spans="1:8">
      <c r="A6" s="6" t="s">
        <v>3</v>
      </c>
      <c r="B6" s="6" t="s">
        <v>3</v>
      </c>
      <c r="C6" s="6"/>
      <c r="D6" s="6"/>
      <c r="E6" s="7"/>
      <c r="F6" s="8"/>
    </row>
    <row r="7" spans="1:8">
      <c r="A7" s="9" t="s">
        <v>14</v>
      </c>
      <c r="B7" s="9" t="s">
        <v>15</v>
      </c>
      <c r="C7" s="9"/>
      <c r="D7" s="9"/>
      <c r="E7" s="10" t="s">
        <v>18</v>
      </c>
      <c r="F7" s="11" t="s">
        <v>19</v>
      </c>
    </row>
    <row r="8" spans="1:8">
      <c r="A8" s="14">
        <v>1</v>
      </c>
      <c r="B8" s="42">
        <f>_xlfn.AGGREGATE(14,6,$D$23:$D$31,ROW()-7)</f>
        <v>1120.5409999999999</v>
      </c>
      <c r="C8" s="14"/>
      <c r="D8" s="14"/>
      <c r="E8" s="15" t="str">
        <f>INDEX(E:F,_xlfn.AGGREGATE(14,6,ROW($D$23:$D$31)/($D$23:$D$31=B8),COUNTIF($B$8:B8,B8)),1)</f>
        <v>Mannewitz</v>
      </c>
      <c r="F8" s="15" t="str">
        <f>INDEX(E:F,_xlfn.AGGREGATE(14,6,ROW($D$23:$D$31)/($D$23:$D$31=B8),COUNTIF($B$8:B8,B8)),2)</f>
        <v>Björn</v>
      </c>
      <c r="H8" s="21"/>
    </row>
    <row r="9" spans="1:8">
      <c r="A9" s="14">
        <v>2</v>
      </c>
      <c r="B9" s="42">
        <f t="shared" ref="B9:B12" si="0">_xlfn.AGGREGATE(14,6,$D$23:$D$31,ROW()-7)</f>
        <v>580.22799999999995</v>
      </c>
      <c r="C9" s="14"/>
      <c r="D9" s="14"/>
      <c r="E9" s="15" t="str">
        <f>INDEX(E:F,_xlfn.AGGREGATE(14,6,ROW($D$23:$D$31)/($D$23:$D$31=B9),COUNTIF($B$8:B9,B9)),1)</f>
        <v>Hallaschka</v>
      </c>
      <c r="F9" s="15" t="str">
        <f>INDEX(E:F,_xlfn.AGGREGATE(14,6,ROW($D$23:$D$31)/($D$23:$D$31=B9),COUNTIF($B$8:B9,B9)),2)</f>
        <v>Thomas</v>
      </c>
    </row>
    <row r="10" spans="1:8">
      <c r="A10" s="14">
        <v>3</v>
      </c>
      <c r="B10" s="42">
        <f t="shared" si="0"/>
        <v>506.262</v>
      </c>
      <c r="C10" s="14"/>
      <c r="D10" s="14"/>
      <c r="E10" s="15" t="str">
        <f>INDEX(E:F,_xlfn.AGGREGATE(14,6,ROW($D$23:$D$31)/($D$23:$D$31=B10),COUNTIF($B$8:B10,B10)),1)</f>
        <v>Kufalk</v>
      </c>
      <c r="F10" s="15" t="str">
        <f>INDEX(E:F,_xlfn.AGGREGATE(14,6,ROW($D$23:$D$31)/($D$23:$D$31=B10),COUNTIF($B$8:B10,B10)),2)</f>
        <v>Nils</v>
      </c>
    </row>
    <row r="11" spans="1:8">
      <c r="A11" s="14">
        <v>4</v>
      </c>
      <c r="B11" s="42">
        <f t="shared" si="0"/>
        <v>380.197</v>
      </c>
      <c r="C11" s="14"/>
      <c r="D11" s="14"/>
      <c r="E11" s="15" t="str">
        <f>INDEX(E:F,_xlfn.AGGREGATE(14,6,ROW($D$23:$D$31)/($D$23:$D$31=B11),COUNTIF($B$8:B11,B11)),1)</f>
        <v>Bechtel</v>
      </c>
      <c r="F11" s="15" t="str">
        <f>INDEX(E:F,_xlfn.AGGREGATE(14,6,ROW($D$23:$D$31)/($D$23:$D$31=B11),COUNTIF($B$8:B11,B11)),2)</f>
        <v>Stefan</v>
      </c>
    </row>
    <row r="12" spans="1:8">
      <c r="A12" s="14">
        <v>5</v>
      </c>
      <c r="B12" s="42">
        <f t="shared" si="0"/>
        <v>322.18900000000002</v>
      </c>
      <c r="C12" s="14"/>
      <c r="D12" s="14"/>
      <c r="E12" s="15" t="str">
        <f>INDEX(E:F,_xlfn.AGGREGATE(14,6,ROW($D$23:$D$31)/($D$23:$D$31=B12),COUNTIF($B$8:B12,B12)),1)</f>
        <v>Leder</v>
      </c>
      <c r="F12" s="15" t="str">
        <f>INDEX(E:F,_xlfn.AGGREGATE(14,6,ROW($D$23:$D$31)/($D$23:$D$31=B12),COUNTIF($B$8:B12,B12)),2)</f>
        <v>Achim</v>
      </c>
    </row>
    <row r="13" spans="1:8">
      <c r="A13" s="14">
        <v>6</v>
      </c>
      <c r="B13" s="42">
        <f>_xlfn.AGGREGATE(14,6,$D$23:$D$31,ROW()-7)</f>
        <v>130.036</v>
      </c>
      <c r="C13" s="14"/>
      <c r="D13" s="14"/>
      <c r="E13" s="15" t="str">
        <f>INDEX(E:F,_xlfn.AGGREGATE(14,6,ROW($D$23:$D$31)/($D$23:$D$31=B13),COUNTIF($B$8:B13,B13)),1)</f>
        <v>Fischer</v>
      </c>
      <c r="F13" s="15" t="str">
        <f>INDEX(E:F,_xlfn.AGGREGATE(14,6,ROW($D$23:$D$31)/($D$23:$D$31=B13),COUNTIF($B$8:B13,B13)),2)</f>
        <v>Tjorben</v>
      </c>
    </row>
    <row r="14" spans="1:8">
      <c r="A14" s="14">
        <v>7</v>
      </c>
      <c r="B14" s="42"/>
      <c r="C14" s="14"/>
      <c r="D14" s="14"/>
      <c r="E14" s="15"/>
      <c r="F14" s="15"/>
    </row>
    <row r="15" spans="1:8">
      <c r="A15" s="14">
        <v>8</v>
      </c>
      <c r="B15" s="42"/>
      <c r="C15" s="14"/>
      <c r="D15" s="14"/>
      <c r="E15" s="15"/>
      <c r="F15" s="15"/>
    </row>
    <row r="16" spans="1:8">
      <c r="A16" s="14">
        <v>9</v>
      </c>
      <c r="B16" s="42"/>
      <c r="C16" s="14"/>
      <c r="D16" s="14"/>
      <c r="E16" s="15"/>
      <c r="F16" s="15"/>
    </row>
    <row r="17" spans="1:38">
      <c r="A17" s="14">
        <v>10</v>
      </c>
      <c r="B17" s="42"/>
      <c r="C17" s="14"/>
      <c r="D17" s="14"/>
      <c r="E17" s="15"/>
      <c r="F17" s="15"/>
    </row>
    <row r="18" spans="1:38" s="17" customFormat="1">
      <c r="E18" s="18"/>
      <c r="F18" s="18"/>
      <c r="G18" s="18"/>
      <c r="H18" s="18"/>
      <c r="I18" s="18"/>
      <c r="J18" s="18"/>
      <c r="K18" s="19"/>
      <c r="L18" s="20"/>
      <c r="M18" s="20"/>
      <c r="N18" s="20"/>
      <c r="O18" s="19"/>
      <c r="P18" s="20"/>
      <c r="Q18" s="20"/>
      <c r="R18" s="20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" thickBot="1">
      <c r="E19" s="3"/>
    </row>
    <row r="20" spans="1:38">
      <c r="E20" s="4"/>
      <c r="F20" s="4"/>
      <c r="G20" s="26"/>
      <c r="H20" s="27"/>
      <c r="I20" s="28" t="s">
        <v>1</v>
      </c>
      <c r="J20" s="29" t="s">
        <v>2</v>
      </c>
      <c r="K20" s="26"/>
      <c r="L20" s="27"/>
      <c r="M20" s="28" t="s">
        <v>1</v>
      </c>
      <c r="N20" s="29" t="s">
        <v>2</v>
      </c>
      <c r="O20" s="26"/>
      <c r="P20" s="27"/>
      <c r="Q20" s="28" t="s">
        <v>1</v>
      </c>
      <c r="R20" s="29" t="s">
        <v>2</v>
      </c>
      <c r="S20" s="26"/>
      <c r="T20" s="27"/>
      <c r="U20" s="28" t="s">
        <v>1</v>
      </c>
      <c r="V20" s="29" t="s">
        <v>2</v>
      </c>
      <c r="W20" s="26"/>
      <c r="X20" s="27"/>
      <c r="Y20" s="28" t="s">
        <v>1</v>
      </c>
      <c r="Z20" s="29" t="s">
        <v>2</v>
      </c>
      <c r="AA20" s="26"/>
      <c r="AB20" s="27"/>
      <c r="AC20" s="28" t="s">
        <v>1</v>
      </c>
      <c r="AD20" s="29" t="s">
        <v>2</v>
      </c>
      <c r="AE20" s="26"/>
      <c r="AF20" s="27"/>
      <c r="AG20" s="28" t="s">
        <v>1</v>
      </c>
      <c r="AH20" s="29" t="s">
        <v>2</v>
      </c>
      <c r="AI20" s="26"/>
      <c r="AJ20" s="27"/>
      <c r="AK20" s="28" t="s">
        <v>1</v>
      </c>
      <c r="AL20" s="29" t="s">
        <v>2</v>
      </c>
    </row>
    <row r="21" spans="1:38">
      <c r="C21" s="6" t="s">
        <v>3</v>
      </c>
      <c r="D21" s="6" t="s">
        <v>3</v>
      </c>
      <c r="E21" s="7"/>
      <c r="F21" s="5"/>
      <c r="G21" s="30" t="s">
        <v>4</v>
      </c>
      <c r="H21" s="31">
        <v>41343</v>
      </c>
      <c r="I21" s="25" t="s">
        <v>5</v>
      </c>
      <c r="J21" s="32" t="s">
        <v>6</v>
      </c>
      <c r="K21" s="30" t="s">
        <v>7</v>
      </c>
      <c r="L21" s="35">
        <v>41399</v>
      </c>
      <c r="M21" s="25" t="s">
        <v>5</v>
      </c>
      <c r="N21" s="32" t="s">
        <v>6</v>
      </c>
      <c r="O21" s="30" t="s">
        <v>8</v>
      </c>
      <c r="P21" s="36">
        <v>41490</v>
      </c>
      <c r="Q21" s="25" t="s">
        <v>5</v>
      </c>
      <c r="R21" s="32" t="s">
        <v>6</v>
      </c>
      <c r="S21" s="30" t="s">
        <v>9</v>
      </c>
      <c r="T21" s="38">
        <v>41539</v>
      </c>
      <c r="U21" s="25" t="s">
        <v>5</v>
      </c>
      <c r="V21" s="32" t="s">
        <v>6</v>
      </c>
      <c r="W21" s="40" t="s">
        <v>10</v>
      </c>
      <c r="X21" s="41">
        <v>41609</v>
      </c>
      <c r="Y21" s="25" t="s">
        <v>5</v>
      </c>
      <c r="Z21" s="32" t="s">
        <v>6</v>
      </c>
      <c r="AA21" s="40" t="s">
        <v>11</v>
      </c>
      <c r="AB21" s="41">
        <v>41651</v>
      </c>
      <c r="AC21" s="25" t="s">
        <v>5</v>
      </c>
      <c r="AD21" s="32" t="s">
        <v>6</v>
      </c>
      <c r="AE21" s="40" t="s">
        <v>12</v>
      </c>
      <c r="AF21" s="37"/>
      <c r="AG21" s="25" t="s">
        <v>5</v>
      </c>
      <c r="AH21" s="32" t="s">
        <v>6</v>
      </c>
      <c r="AI21" s="40" t="s">
        <v>13</v>
      </c>
      <c r="AJ21" s="37"/>
      <c r="AK21" s="25" t="s">
        <v>5</v>
      </c>
      <c r="AL21" s="32" t="s">
        <v>6</v>
      </c>
    </row>
    <row r="22" spans="1:38">
      <c r="C22" s="9" t="s">
        <v>16</v>
      </c>
      <c r="D22" s="9" t="s">
        <v>17</v>
      </c>
      <c r="E22" s="10" t="s">
        <v>18</v>
      </c>
      <c r="F22" s="23" t="s">
        <v>19</v>
      </c>
      <c r="G22" s="33" t="s">
        <v>14</v>
      </c>
      <c r="H22" s="12" t="s">
        <v>15</v>
      </c>
      <c r="I22" s="13" t="s">
        <v>20</v>
      </c>
      <c r="J22" s="34" t="s">
        <v>20</v>
      </c>
      <c r="K22" s="33" t="s">
        <v>14</v>
      </c>
      <c r="L22" s="12" t="s">
        <v>15</v>
      </c>
      <c r="M22" s="13" t="s">
        <v>20</v>
      </c>
      <c r="N22" s="34" t="s">
        <v>20</v>
      </c>
      <c r="O22" s="33" t="s">
        <v>14</v>
      </c>
      <c r="P22" s="12" t="s">
        <v>15</v>
      </c>
      <c r="Q22" s="13" t="s">
        <v>20</v>
      </c>
      <c r="R22" s="34" t="s">
        <v>20</v>
      </c>
      <c r="S22" s="33" t="s">
        <v>14</v>
      </c>
      <c r="T22" s="12" t="s">
        <v>15</v>
      </c>
      <c r="U22" s="13" t="s">
        <v>20</v>
      </c>
      <c r="V22" s="34" t="s">
        <v>20</v>
      </c>
      <c r="W22" s="33" t="s">
        <v>14</v>
      </c>
      <c r="X22" s="12" t="s">
        <v>15</v>
      </c>
      <c r="Y22" s="13" t="s">
        <v>20</v>
      </c>
      <c r="Z22" s="34" t="s">
        <v>20</v>
      </c>
      <c r="AA22" s="33" t="s">
        <v>14</v>
      </c>
      <c r="AB22" s="12" t="s">
        <v>15</v>
      </c>
      <c r="AC22" s="13" t="s">
        <v>20</v>
      </c>
      <c r="AD22" s="34" t="s">
        <v>20</v>
      </c>
      <c r="AE22" s="33" t="s">
        <v>14</v>
      </c>
      <c r="AF22" s="12" t="s">
        <v>15</v>
      </c>
      <c r="AG22" s="13" t="s">
        <v>20</v>
      </c>
      <c r="AH22" s="34" t="s">
        <v>20</v>
      </c>
      <c r="AI22" s="33" t="s">
        <v>14</v>
      </c>
      <c r="AJ22" s="12" t="s">
        <v>15</v>
      </c>
      <c r="AK22" s="13" t="s">
        <v>20</v>
      </c>
      <c r="AL22" s="34" t="s">
        <v>20</v>
      </c>
    </row>
    <row r="23" spans="1:38">
      <c r="C23" s="14">
        <f>I23+M23+Q23+U23+Y23+AC23+AG23+AK23</f>
        <v>541</v>
      </c>
      <c r="D23" s="14">
        <f>H23+L23+P23+T23+X23+AB23+AF23+AJ23+(C23/1000)</f>
        <v>1120.5409999999999</v>
      </c>
      <c r="E23" s="15" t="s">
        <v>46</v>
      </c>
      <c r="F23" s="24" t="s">
        <v>47</v>
      </c>
      <c r="G23" s="39">
        <v>2</v>
      </c>
      <c r="H23" s="16">
        <f>IF(G23=1,200,IF(G23=2,180,IF(G23=3,161,IF(G23=4,145,IF(G23=5,130,IF(G23=6,125,IF(G23=7,120,IF(G23=8,115,0))))))))</f>
        <v>180</v>
      </c>
      <c r="I23" s="22">
        <v>95</v>
      </c>
      <c r="J23" s="43">
        <v>8.266</v>
      </c>
      <c r="K23" s="39">
        <v>1</v>
      </c>
      <c r="L23" s="16">
        <f>IF(K23=1,200,IF(K23=2,180,IF(K23=3,161,IF(K23=4,145,IF(K23=5,130,IF(K23=6,125,IF(K23=7,120,IF(K23=8,115,0))))))))</f>
        <v>200</v>
      </c>
      <c r="M23" s="22">
        <v>99</v>
      </c>
      <c r="N23" s="43">
        <v>7.8070000000000004</v>
      </c>
      <c r="O23" s="39">
        <v>2</v>
      </c>
      <c r="P23" s="16">
        <f>IF(O23=1,200,IF(O23=2,180,IF(O23=3,161,IF(O23=4,145,IF(O23=5,130,IF(O23=6,125,IF(O23=7,120,IF(O23=8,115,0))))))))</f>
        <v>180</v>
      </c>
      <c r="Q23" s="22">
        <v>98</v>
      </c>
      <c r="R23" s="43">
        <v>8.077</v>
      </c>
      <c r="S23" s="39">
        <v>1</v>
      </c>
      <c r="T23" s="16">
        <f>IF(S23=1,200,IF(S23=2,180,IF(S23=3,161,IF(S23=4,145,IF(S23=5,130,IF(S23=6,125,IF(S23=7,120,IF(S23=8,115,0))))))))</f>
        <v>200</v>
      </c>
      <c r="U23" s="22">
        <v>101</v>
      </c>
      <c r="V23" s="43">
        <v>8.0950000000000006</v>
      </c>
      <c r="W23" s="39">
        <v>2</v>
      </c>
      <c r="X23" s="16">
        <f>IF(W23=1,200,IF(W23=2,180,IF(W23=3,161,IF(W23=4,145,IF(W23=5,130,IF(W23=6,125,IF(W23=7,120,IF(W23=8,115,0))))))))</f>
        <v>180</v>
      </c>
      <c r="Y23" s="22">
        <f>37+37</f>
        <v>74</v>
      </c>
      <c r="Z23" s="43">
        <v>8.0039999999999996</v>
      </c>
      <c r="AA23" s="39">
        <v>2</v>
      </c>
      <c r="AB23" s="16">
        <f>IF(AA23=1,200,IF(AA23=2,180,IF(AA23=3,161,IF(AA23=4,145,IF(AA23=5,130,IF(AA23=6,125,IF(AA23=7,120,IF(AA23=8,115,0))))))))</f>
        <v>180</v>
      </c>
      <c r="AC23" s="22">
        <f>37+37</f>
        <v>74</v>
      </c>
      <c r="AD23" s="43">
        <v>7.8550000000000004</v>
      </c>
      <c r="AE23" s="39"/>
      <c r="AF23" s="16">
        <f>IF(AE23=1,200,IF(AE23=2,180,IF(AE23=3,161,IF(AE23=4,145,IF(AE23=5,130,IF(AE23=6,125,IF(AE23=7,120,IF(AE23=8,115,0))))))))</f>
        <v>0</v>
      </c>
      <c r="AG23" s="22"/>
      <c r="AH23" s="43"/>
      <c r="AI23" s="39"/>
      <c r="AJ23" s="16">
        <f>IF(AI23=1,200,IF(AI23=2,180,IF(AI23=3,161,IF(AI23=4,145,IF(AI23=5,130,IF(AI23=6,125,IF(AI23=7,120,IF(AI23=8,115,0))))))))</f>
        <v>0</v>
      </c>
      <c r="AK23" s="22"/>
      <c r="AL23" s="43"/>
    </row>
    <row r="24" spans="1:38">
      <c r="C24" s="14">
        <f t="shared" ref="C24:C28" si="1">I24+M24+Q24+U24+Y24+AC24+AG24+AK24</f>
        <v>262</v>
      </c>
      <c r="D24" s="14">
        <f t="shared" ref="D24:D28" si="2">H24+L24+P24+T24+X24+AB24+AF24+AJ24+(C24/1000)</f>
        <v>506.262</v>
      </c>
      <c r="E24" s="15" t="s">
        <v>41</v>
      </c>
      <c r="F24" s="24" t="s">
        <v>48</v>
      </c>
      <c r="G24" s="39">
        <v>4</v>
      </c>
      <c r="H24" s="16">
        <f t="shared" ref="H24:H31" si="3">IF(G24=1,200,IF(G24=2,180,IF(G24=3,161,IF(G24=4,145,IF(G24=5,130,IF(G24=6,125,IF(G24=7,120,IF(G24=8,115,0))))))))</f>
        <v>145</v>
      </c>
      <c r="I24" s="22">
        <v>88</v>
      </c>
      <c r="J24" s="43">
        <v>8.093</v>
      </c>
      <c r="K24" s="39">
        <v>3</v>
      </c>
      <c r="L24" s="16">
        <f t="shared" ref="L24:L31" si="4">IF(K24=1,200,IF(K24=2,180,IF(K24=3,161,IF(K24=4,145,IF(K24=5,130,IF(K24=6,125,IF(K24=7,120,IF(K24=8,115,0))))))))</f>
        <v>161</v>
      </c>
      <c r="M24" s="22">
        <v>73</v>
      </c>
      <c r="N24" s="43">
        <v>7.9320000000000004</v>
      </c>
      <c r="O24" s="39">
        <v>1</v>
      </c>
      <c r="P24" s="16">
        <f t="shared" ref="P24:P31" si="5">IF(O24=1,200,IF(O24=2,180,IF(O24=3,161,IF(O24=4,145,IF(O24=5,130,IF(O24=6,125,IF(O24=7,120,IF(O24=8,115,0))))))))</f>
        <v>200</v>
      </c>
      <c r="Q24" s="22">
        <v>101</v>
      </c>
      <c r="R24" s="43">
        <v>7.7350000000000003</v>
      </c>
      <c r="S24" s="39"/>
      <c r="T24" s="16">
        <f t="shared" ref="T24:T31" si="6">IF(S24=1,200,IF(S24=2,180,IF(S24=3,161,IF(S24=4,145,IF(S24=5,130,IF(S24=6,125,IF(S24=7,120,IF(S24=8,115,0))))))))</f>
        <v>0</v>
      </c>
      <c r="U24" s="22"/>
      <c r="V24" s="43"/>
      <c r="W24" s="39"/>
      <c r="X24" s="16">
        <f t="shared" ref="X24:X31" si="7">IF(W24=1,200,IF(W24=2,180,IF(W24=3,161,IF(W24=4,145,IF(W24=5,130,IF(W24=6,125,IF(W24=7,120,IF(W24=8,115,0))))))))</f>
        <v>0</v>
      </c>
      <c r="Y24" s="22"/>
      <c r="Z24" s="43"/>
      <c r="AA24" s="39"/>
      <c r="AB24" s="16">
        <f t="shared" ref="AB24:AB31" si="8">IF(AA24=1,200,IF(AA24=2,180,IF(AA24=3,161,IF(AA24=4,145,IF(AA24=5,130,IF(AA24=6,125,IF(AA24=7,120,IF(AA24=8,115,0))))))))</f>
        <v>0</v>
      </c>
      <c r="AC24" s="22"/>
      <c r="AD24" s="43"/>
      <c r="AE24" s="39"/>
      <c r="AF24" s="16">
        <f t="shared" ref="AF24:AF31" si="9">IF(AE24=1,200,IF(AE24=2,180,IF(AE24=3,161,IF(AE24=4,145,IF(AE24=5,130,IF(AE24=6,125,IF(AE24=7,120,IF(AE24=8,115,0))))))))</f>
        <v>0</v>
      </c>
      <c r="AG24" s="22"/>
      <c r="AH24" s="43"/>
      <c r="AI24" s="39"/>
      <c r="AJ24" s="16">
        <f t="shared" ref="AJ24:AJ31" si="10">IF(AI24=1,200,IF(AI24=2,180,IF(AI24=3,161,IF(AI24=4,145,IF(AI24=5,130,IF(AI24=6,125,IF(AI24=7,120,IF(AI24=8,115,0))))))))</f>
        <v>0</v>
      </c>
      <c r="AK24" s="22"/>
      <c r="AL24" s="43"/>
    </row>
    <row r="25" spans="1:38">
      <c r="C25" s="14">
        <f t="shared" si="1"/>
        <v>197</v>
      </c>
      <c r="D25" s="14">
        <f t="shared" si="2"/>
        <v>380.197</v>
      </c>
      <c r="E25" s="15" t="s">
        <v>44</v>
      </c>
      <c r="F25" s="24" t="s">
        <v>45</v>
      </c>
      <c r="G25" s="39">
        <v>1</v>
      </c>
      <c r="H25" s="16">
        <f t="shared" si="3"/>
        <v>200</v>
      </c>
      <c r="I25" s="22">
        <v>101</v>
      </c>
      <c r="J25" s="43">
        <v>7.9989999999999997</v>
      </c>
      <c r="K25" s="39">
        <v>2</v>
      </c>
      <c r="L25" s="16">
        <f t="shared" si="4"/>
        <v>180</v>
      </c>
      <c r="M25" s="22">
        <v>96</v>
      </c>
      <c r="N25" s="43">
        <v>8.0510000000000002</v>
      </c>
      <c r="O25" s="39"/>
      <c r="P25" s="16">
        <f t="shared" si="5"/>
        <v>0</v>
      </c>
      <c r="Q25" s="22"/>
      <c r="R25" s="43"/>
      <c r="S25" s="39"/>
      <c r="T25" s="16">
        <f t="shared" si="6"/>
        <v>0</v>
      </c>
      <c r="U25" s="22"/>
      <c r="V25" s="43"/>
      <c r="W25" s="39"/>
      <c r="X25" s="16">
        <f t="shared" si="7"/>
        <v>0</v>
      </c>
      <c r="Y25" s="22"/>
      <c r="Z25" s="43"/>
      <c r="AA25" s="39"/>
      <c r="AB25" s="16">
        <f t="shared" si="8"/>
        <v>0</v>
      </c>
      <c r="AC25" s="22"/>
      <c r="AD25" s="43"/>
      <c r="AE25" s="39"/>
      <c r="AF25" s="16">
        <f t="shared" si="9"/>
        <v>0</v>
      </c>
      <c r="AG25" s="22"/>
      <c r="AH25" s="43"/>
      <c r="AI25" s="39"/>
      <c r="AJ25" s="16">
        <f t="shared" si="10"/>
        <v>0</v>
      </c>
      <c r="AK25" s="22"/>
      <c r="AL25" s="43"/>
    </row>
    <row r="26" spans="1:38">
      <c r="C26" s="14">
        <f t="shared" si="1"/>
        <v>189</v>
      </c>
      <c r="D26" s="14">
        <f t="shared" si="2"/>
        <v>322.18900000000002</v>
      </c>
      <c r="E26" s="15" t="s">
        <v>49</v>
      </c>
      <c r="F26" s="24" t="s">
        <v>50</v>
      </c>
      <c r="G26" s="39">
        <v>3</v>
      </c>
      <c r="H26" s="16">
        <f t="shared" si="3"/>
        <v>161</v>
      </c>
      <c r="I26" s="22">
        <v>95</v>
      </c>
      <c r="J26" s="43">
        <v>8.1210000000000004</v>
      </c>
      <c r="K26" s="39"/>
      <c r="L26" s="16">
        <f t="shared" si="4"/>
        <v>0</v>
      </c>
      <c r="M26" s="22"/>
      <c r="N26" s="43"/>
      <c r="O26" s="39">
        <v>3</v>
      </c>
      <c r="P26" s="16">
        <f t="shared" si="5"/>
        <v>161</v>
      </c>
      <c r="Q26" s="22">
        <v>94</v>
      </c>
      <c r="R26" s="43">
        <v>8.3049999999999997</v>
      </c>
      <c r="S26" s="39"/>
      <c r="T26" s="16">
        <f t="shared" si="6"/>
        <v>0</v>
      </c>
      <c r="U26" s="22"/>
      <c r="V26" s="43"/>
      <c r="W26" s="39"/>
      <c r="X26" s="16">
        <f t="shared" si="7"/>
        <v>0</v>
      </c>
      <c r="Y26" s="22"/>
      <c r="Z26" s="43"/>
      <c r="AA26" s="39"/>
      <c r="AB26" s="16">
        <f t="shared" si="8"/>
        <v>0</v>
      </c>
      <c r="AC26" s="22"/>
      <c r="AD26" s="43"/>
      <c r="AE26" s="39"/>
      <c r="AF26" s="16">
        <f t="shared" si="9"/>
        <v>0</v>
      </c>
      <c r="AG26" s="22"/>
      <c r="AH26" s="43"/>
      <c r="AI26" s="39"/>
      <c r="AJ26" s="16">
        <f t="shared" si="10"/>
        <v>0</v>
      </c>
      <c r="AK26" s="22"/>
      <c r="AL26" s="43"/>
    </row>
    <row r="27" spans="1:38">
      <c r="C27" s="14">
        <f t="shared" si="1"/>
        <v>228</v>
      </c>
      <c r="D27" s="14">
        <f t="shared" si="2"/>
        <v>580.22799999999995</v>
      </c>
      <c r="E27" s="15" t="s">
        <v>54</v>
      </c>
      <c r="F27" s="24" t="s">
        <v>43</v>
      </c>
      <c r="G27" s="39"/>
      <c r="H27" s="16">
        <f t="shared" si="3"/>
        <v>0</v>
      </c>
      <c r="I27" s="22"/>
      <c r="J27" s="43"/>
      <c r="K27" s="39"/>
      <c r="L27" s="16">
        <f t="shared" si="4"/>
        <v>0</v>
      </c>
      <c r="M27" s="22"/>
      <c r="N27" s="43"/>
      <c r="O27" s="39"/>
      <c r="P27" s="16">
        <f t="shared" si="5"/>
        <v>0</v>
      </c>
      <c r="Q27" s="22"/>
      <c r="R27" s="43"/>
      <c r="S27" s="39">
        <v>2</v>
      </c>
      <c r="T27" s="16">
        <f t="shared" si="6"/>
        <v>180</v>
      </c>
      <c r="U27" s="22">
        <v>76</v>
      </c>
      <c r="V27" s="43">
        <v>7.98</v>
      </c>
      <c r="W27" s="39">
        <v>1</v>
      </c>
      <c r="X27" s="16">
        <f t="shared" si="7"/>
        <v>200</v>
      </c>
      <c r="Y27" s="22">
        <f>38+38</f>
        <v>76</v>
      </c>
      <c r="Z27" s="43">
        <v>7.867</v>
      </c>
      <c r="AA27" s="39">
        <v>1</v>
      </c>
      <c r="AB27" s="16">
        <f t="shared" si="8"/>
        <v>200</v>
      </c>
      <c r="AC27" s="22">
        <f>38+38</f>
        <v>76</v>
      </c>
      <c r="AD27" s="43">
        <v>7.7889999999999997</v>
      </c>
      <c r="AE27" s="39"/>
      <c r="AF27" s="16">
        <f t="shared" si="9"/>
        <v>0</v>
      </c>
      <c r="AG27" s="22"/>
      <c r="AH27" s="43"/>
      <c r="AI27" s="39"/>
      <c r="AJ27" s="16">
        <f t="shared" si="10"/>
        <v>0</v>
      </c>
      <c r="AK27" s="22"/>
      <c r="AL27" s="43"/>
    </row>
    <row r="28" spans="1:38">
      <c r="C28" s="14">
        <f t="shared" si="1"/>
        <v>36</v>
      </c>
      <c r="D28" s="14">
        <f t="shared" si="2"/>
        <v>130.036</v>
      </c>
      <c r="E28" s="15" t="s">
        <v>28</v>
      </c>
      <c r="F28" s="24" t="s">
        <v>37</v>
      </c>
      <c r="G28" s="39">
        <v>5</v>
      </c>
      <c r="H28" s="16">
        <f t="shared" si="3"/>
        <v>130</v>
      </c>
      <c r="I28" s="22">
        <v>36</v>
      </c>
      <c r="J28" s="43">
        <v>8.859</v>
      </c>
      <c r="K28" s="39"/>
      <c r="L28" s="16">
        <f t="shared" si="4"/>
        <v>0</v>
      </c>
      <c r="M28" s="22"/>
      <c r="N28" s="43"/>
      <c r="O28" s="39"/>
      <c r="P28" s="16">
        <f t="shared" si="5"/>
        <v>0</v>
      </c>
      <c r="Q28" s="22"/>
      <c r="R28" s="43"/>
      <c r="S28" s="39"/>
      <c r="T28" s="16">
        <f t="shared" si="6"/>
        <v>0</v>
      </c>
      <c r="U28" s="22"/>
      <c r="V28" s="43"/>
      <c r="W28" s="39"/>
      <c r="X28" s="16">
        <f t="shared" si="7"/>
        <v>0</v>
      </c>
      <c r="Y28" s="22"/>
      <c r="Z28" s="43"/>
      <c r="AA28" s="39"/>
      <c r="AB28" s="16">
        <f t="shared" si="8"/>
        <v>0</v>
      </c>
      <c r="AC28" s="22"/>
      <c r="AD28" s="43"/>
      <c r="AE28" s="39"/>
      <c r="AF28" s="16">
        <f t="shared" si="9"/>
        <v>0</v>
      </c>
      <c r="AG28" s="22"/>
      <c r="AH28" s="43"/>
      <c r="AI28" s="39"/>
      <c r="AJ28" s="16">
        <f t="shared" si="10"/>
        <v>0</v>
      </c>
      <c r="AK28" s="22"/>
      <c r="AL28" s="43"/>
    </row>
    <row r="29" spans="1:38">
      <c r="C29" s="14">
        <f t="shared" ref="C29:C31" si="11">I29+M29+Q29+U29+Y29+AC29+AG29+AK29</f>
        <v>0</v>
      </c>
      <c r="D29" s="14">
        <f t="shared" ref="D29:D31" si="12">H29+L29+P29+T29+X29+AB29+AF29+AJ29+(C29/1000)</f>
        <v>0</v>
      </c>
      <c r="E29" s="15"/>
      <c r="F29" s="24"/>
      <c r="G29" s="39"/>
      <c r="H29" s="16">
        <f t="shared" si="3"/>
        <v>0</v>
      </c>
      <c r="I29" s="22"/>
      <c r="J29" s="43"/>
      <c r="K29" s="39"/>
      <c r="L29" s="16">
        <f t="shared" si="4"/>
        <v>0</v>
      </c>
      <c r="M29" s="22"/>
      <c r="N29" s="43"/>
      <c r="O29" s="39"/>
      <c r="P29" s="16">
        <f t="shared" si="5"/>
        <v>0</v>
      </c>
      <c r="Q29" s="22"/>
      <c r="R29" s="43"/>
      <c r="S29" s="39"/>
      <c r="T29" s="16">
        <f t="shared" si="6"/>
        <v>0</v>
      </c>
      <c r="U29" s="22"/>
      <c r="V29" s="43"/>
      <c r="W29" s="39"/>
      <c r="X29" s="16">
        <f t="shared" si="7"/>
        <v>0</v>
      </c>
      <c r="Y29" s="22"/>
      <c r="Z29" s="43"/>
      <c r="AA29" s="39"/>
      <c r="AB29" s="16">
        <f t="shared" si="8"/>
        <v>0</v>
      </c>
      <c r="AC29" s="22"/>
      <c r="AD29" s="43"/>
      <c r="AE29" s="39"/>
      <c r="AF29" s="16">
        <f t="shared" si="9"/>
        <v>0</v>
      </c>
      <c r="AG29" s="22"/>
      <c r="AH29" s="43"/>
      <c r="AI29" s="39"/>
      <c r="AJ29" s="16">
        <f t="shared" si="10"/>
        <v>0</v>
      </c>
      <c r="AK29" s="22"/>
      <c r="AL29" s="43"/>
    </row>
    <row r="30" spans="1:38">
      <c r="C30" s="14">
        <f t="shared" si="11"/>
        <v>0</v>
      </c>
      <c r="D30" s="14">
        <f t="shared" si="12"/>
        <v>0</v>
      </c>
      <c r="E30" s="15"/>
      <c r="F30" s="24"/>
      <c r="G30" s="39"/>
      <c r="H30" s="16">
        <f t="shared" si="3"/>
        <v>0</v>
      </c>
      <c r="I30" s="22"/>
      <c r="J30" s="43"/>
      <c r="K30" s="39"/>
      <c r="L30" s="16">
        <f t="shared" si="4"/>
        <v>0</v>
      </c>
      <c r="M30" s="22"/>
      <c r="N30" s="43"/>
      <c r="O30" s="39"/>
      <c r="P30" s="16">
        <f t="shared" si="5"/>
        <v>0</v>
      </c>
      <c r="Q30" s="22"/>
      <c r="R30" s="43"/>
      <c r="S30" s="39"/>
      <c r="T30" s="16">
        <f t="shared" si="6"/>
        <v>0</v>
      </c>
      <c r="U30" s="22"/>
      <c r="V30" s="43"/>
      <c r="W30" s="39"/>
      <c r="X30" s="16">
        <f t="shared" si="7"/>
        <v>0</v>
      </c>
      <c r="Y30" s="22"/>
      <c r="Z30" s="43"/>
      <c r="AA30" s="39"/>
      <c r="AB30" s="16">
        <f t="shared" si="8"/>
        <v>0</v>
      </c>
      <c r="AC30" s="22"/>
      <c r="AD30" s="43"/>
      <c r="AE30" s="39"/>
      <c r="AF30" s="16">
        <f t="shared" si="9"/>
        <v>0</v>
      </c>
      <c r="AG30" s="22"/>
      <c r="AH30" s="43"/>
      <c r="AI30" s="39"/>
      <c r="AJ30" s="16">
        <f t="shared" si="10"/>
        <v>0</v>
      </c>
      <c r="AK30" s="22"/>
      <c r="AL30" s="43"/>
    </row>
    <row r="31" spans="1:38">
      <c r="C31" s="14">
        <f t="shared" si="11"/>
        <v>0</v>
      </c>
      <c r="D31" s="14">
        <f t="shared" si="12"/>
        <v>0</v>
      </c>
      <c r="E31" s="15"/>
      <c r="F31" s="24"/>
      <c r="G31" s="39"/>
      <c r="H31" s="16">
        <f t="shared" si="3"/>
        <v>0</v>
      </c>
      <c r="I31" s="22"/>
      <c r="J31" s="43"/>
      <c r="K31" s="39"/>
      <c r="L31" s="16">
        <f t="shared" si="4"/>
        <v>0</v>
      </c>
      <c r="M31" s="22"/>
      <c r="N31" s="43"/>
      <c r="O31" s="39"/>
      <c r="P31" s="16">
        <f t="shared" si="5"/>
        <v>0</v>
      </c>
      <c r="Q31" s="22"/>
      <c r="R31" s="43"/>
      <c r="S31" s="39"/>
      <c r="T31" s="16">
        <f t="shared" si="6"/>
        <v>0</v>
      </c>
      <c r="U31" s="22"/>
      <c r="V31" s="43"/>
      <c r="W31" s="39"/>
      <c r="X31" s="16">
        <f t="shared" si="7"/>
        <v>0</v>
      </c>
      <c r="Y31" s="22"/>
      <c r="Z31" s="43"/>
      <c r="AA31" s="39"/>
      <c r="AB31" s="16">
        <f t="shared" si="8"/>
        <v>0</v>
      </c>
      <c r="AC31" s="22"/>
      <c r="AD31" s="43"/>
      <c r="AE31" s="39"/>
      <c r="AF31" s="16">
        <f t="shared" si="9"/>
        <v>0</v>
      </c>
      <c r="AG31" s="22"/>
      <c r="AH31" s="43"/>
      <c r="AI31" s="39"/>
      <c r="AJ31" s="16">
        <f t="shared" si="10"/>
        <v>0</v>
      </c>
      <c r="AK31" s="22"/>
      <c r="AL31" s="43"/>
    </row>
    <row r="32" spans="1:38" s="17" customFormat="1">
      <c r="E32" s="18"/>
      <c r="F32" s="18"/>
      <c r="G32" s="18"/>
      <c r="H32" s="18"/>
      <c r="I32" s="18"/>
      <c r="J32" s="18"/>
      <c r="K32" s="19"/>
      <c r="L32" s="20"/>
      <c r="M32" s="20"/>
      <c r="N32" s="20"/>
      <c r="O32" s="19"/>
      <c r="P32" s="20"/>
      <c r="Q32" s="20"/>
      <c r="R32" s="20"/>
      <c r="S32" s="1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</sheetData>
  <sortState ref="B7:AO14">
    <sortCondition descending="1" ref="B7:B14"/>
  </sortState>
  <mergeCells count="2">
    <mergeCell ref="A1:F1"/>
    <mergeCell ref="A2:F2"/>
  </mergeCells>
  <pageMargins left="0" right="0" top="0.39409448818897608" bottom="0.39409448818897608" header="0" footer="0"/>
  <pageSetup paperSize="0" scale="95" fitToWidth="0" fitToHeight="0" pageOrder="overThenDown" orientation="landscape" useFirstPageNumber="1" horizontalDpi="0" verticalDpi="0" copies="0"/>
  <headerFooter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L31"/>
  <sheetViews>
    <sheetView workbookViewId="0">
      <pane xSplit="6" topLeftCell="AA1" activePane="topRight" state="frozen"/>
      <selection activeCell="A6" sqref="A6"/>
      <selection pane="topRight" activeCell="AS16" sqref="AS16"/>
    </sheetView>
  </sheetViews>
  <sheetFormatPr baseColWidth="10" defaultRowHeight="14.25"/>
  <cols>
    <col min="1" max="1" width="6.25" bestFit="1" customWidth="1"/>
    <col min="2" max="2" width="8" bestFit="1" customWidth="1"/>
    <col min="3" max="4" width="6.25" hidden="1" customWidth="1"/>
    <col min="5" max="5" width="5.75" bestFit="1" customWidth="1"/>
    <col min="6" max="6" width="7.25" customWidth="1"/>
    <col min="7" max="7" width="7.625" bestFit="1" customWidth="1"/>
    <col min="8" max="8" width="6.125" bestFit="1" customWidth="1"/>
    <col min="9" max="9" width="8.25" bestFit="1" customWidth="1"/>
    <col min="10" max="10" width="9.375" bestFit="1" customWidth="1"/>
    <col min="11" max="11" width="7.625" bestFit="1" customWidth="1"/>
    <col min="12" max="12" width="6.125" bestFit="1" customWidth="1"/>
    <col min="13" max="13" width="8.25" bestFit="1" customWidth="1"/>
    <col min="14" max="14" width="9.375" bestFit="1" customWidth="1"/>
    <col min="15" max="16" width="7.625" bestFit="1" customWidth="1"/>
    <col min="17" max="17" width="8.25" bestFit="1" customWidth="1"/>
    <col min="18" max="18" width="9.375" bestFit="1" customWidth="1"/>
    <col min="19" max="20" width="7.625" bestFit="1" customWidth="1"/>
    <col min="21" max="21" width="8.25" bestFit="1" customWidth="1"/>
    <col min="22" max="22" width="9.375" bestFit="1" customWidth="1"/>
    <col min="23" max="24" width="7.625" bestFit="1" customWidth="1"/>
    <col min="25" max="25" width="8.25" bestFit="1" customWidth="1"/>
    <col min="26" max="26" width="9.375" bestFit="1" customWidth="1"/>
    <col min="27" max="28" width="7.625" bestFit="1" customWidth="1"/>
    <col min="29" max="29" width="8.25" bestFit="1" customWidth="1"/>
    <col min="30" max="30" width="9.375" bestFit="1" customWidth="1"/>
    <col min="31" max="31" width="7.625" bestFit="1" customWidth="1"/>
    <col min="32" max="32" width="5.75" bestFit="1" customWidth="1"/>
    <col min="33" max="33" width="8.25" bestFit="1" customWidth="1"/>
    <col min="34" max="34" width="9.375" bestFit="1" customWidth="1"/>
    <col min="35" max="35" width="7.625" bestFit="1" customWidth="1"/>
    <col min="36" max="36" width="5.75" bestFit="1" customWidth="1"/>
    <col min="37" max="37" width="8.25" bestFit="1" customWidth="1"/>
    <col min="38" max="38" width="9.375" bestFit="1" customWidth="1"/>
    <col min="39" max="39" width="6.125" customWidth="1"/>
    <col min="40" max="40" width="6.625" customWidth="1"/>
    <col min="41" max="1024" width="10.75" customWidth="1"/>
    <col min="1025" max="1025" width="11" customWidth="1"/>
  </cols>
  <sheetData>
    <row r="1" spans="1:8" s="1" customFormat="1" ht="15.75">
      <c r="A1" s="44" t="s">
        <v>55</v>
      </c>
      <c r="B1" s="44"/>
      <c r="C1" s="44"/>
      <c r="D1" s="44"/>
      <c r="E1" s="44"/>
      <c r="F1" s="44"/>
    </row>
    <row r="2" spans="1:8" s="1" customFormat="1" ht="15.75">
      <c r="A2" s="44" t="s">
        <v>56</v>
      </c>
      <c r="B2" s="44"/>
      <c r="C2" s="44"/>
      <c r="D2" s="44"/>
      <c r="E2" s="44"/>
      <c r="F2" s="44"/>
    </row>
    <row r="3" spans="1:8">
      <c r="A3" s="2" t="s">
        <v>57</v>
      </c>
      <c r="B3" s="2" t="s">
        <v>58</v>
      </c>
      <c r="C3" s="3"/>
      <c r="D3" s="3"/>
      <c r="E3" s="3"/>
    </row>
    <row r="4" spans="1:8">
      <c r="A4" s="4" t="s">
        <v>59</v>
      </c>
      <c r="B4" s="4" t="s">
        <v>63</v>
      </c>
      <c r="C4" s="3"/>
      <c r="E4" s="4"/>
    </row>
    <row r="5" spans="1:8" s="4" customFormat="1">
      <c r="A5"/>
      <c r="B5"/>
    </row>
    <row r="6" spans="1:8">
      <c r="A6" s="6" t="s">
        <v>3</v>
      </c>
      <c r="B6" s="6" t="s">
        <v>3</v>
      </c>
      <c r="C6" s="6"/>
      <c r="D6" s="6"/>
      <c r="E6" s="7"/>
      <c r="F6" s="8"/>
    </row>
    <row r="7" spans="1:8">
      <c r="A7" s="9" t="s">
        <v>14</v>
      </c>
      <c r="B7" s="9" t="s">
        <v>15</v>
      </c>
      <c r="C7" s="9"/>
      <c r="D7" s="9"/>
      <c r="E7" s="10" t="s">
        <v>18</v>
      </c>
      <c r="F7" s="11" t="s">
        <v>19</v>
      </c>
    </row>
    <row r="8" spans="1:8">
      <c r="A8" s="14">
        <v>1</v>
      </c>
      <c r="B8" s="42">
        <f>_xlfn.AGGREGATE(14,6,$D$23:$D$31,ROW()-7)</f>
        <v>721.26199999999994</v>
      </c>
      <c r="C8" s="14"/>
      <c r="D8" s="14"/>
      <c r="E8" s="15" t="str">
        <f>INDEX(E:F,_xlfn.AGGREGATE(14,6,ROW($D$23:$D$31)/($D$23:$D$31=B8),COUNTIF($B$8:B8,B8)),1)</f>
        <v>Kufalk</v>
      </c>
      <c r="F8" s="15" t="str">
        <f>INDEX(E:F,_xlfn.AGGREGATE(14,6,ROW($D$23:$D$31)/($D$23:$D$31=B8),COUNTIF($B$8:B8,B8)),2)</f>
        <v>Olaf</v>
      </c>
      <c r="H8" s="21"/>
    </row>
    <row r="9" spans="1:8">
      <c r="A9" s="14">
        <v>2</v>
      </c>
      <c r="B9" s="42">
        <f t="shared" ref="B9:B13" si="0">_xlfn.AGGREGATE(14,6,$D$23:$D$31,ROW()-7)</f>
        <v>575.16499999999996</v>
      </c>
      <c r="C9" s="14"/>
      <c r="D9" s="14"/>
      <c r="E9" s="15" t="str">
        <f>INDEX(E:F,_xlfn.AGGREGATE(14,6,ROW($D$23:$D$31)/($D$23:$D$31=B9),COUNTIF($B$8:B9,B9)),1)</f>
        <v>Fischer</v>
      </c>
      <c r="F9" s="15" t="str">
        <f>INDEX(E:F,_xlfn.AGGREGATE(14,6,ROW($D$23:$D$31)/($D$23:$D$31=B9),COUNTIF($B$8:B9,B9)),2)</f>
        <v>Thomas</v>
      </c>
    </row>
    <row r="10" spans="1:8">
      <c r="A10" s="14">
        <v>3</v>
      </c>
      <c r="B10" s="42">
        <f t="shared" si="0"/>
        <v>541.21</v>
      </c>
      <c r="C10" s="14"/>
      <c r="D10" s="14"/>
      <c r="E10" s="15" t="str">
        <f>INDEX(E:F,_xlfn.AGGREGATE(14,6,ROW($D$23:$D$31)/($D$23:$D$31=B10),COUNTIF($B$8:B10,B10)),1)</f>
        <v>Eul</v>
      </c>
      <c r="F10" s="15" t="str">
        <f>INDEX(E:F,_xlfn.AGGREGATE(14,6,ROW($D$23:$D$31)/($D$23:$D$31=B10),COUNTIF($B$8:B10,B10)),2)</f>
        <v>Michael</v>
      </c>
    </row>
    <row r="11" spans="1:8">
      <c r="A11" s="14">
        <v>4</v>
      </c>
      <c r="B11" s="42">
        <f t="shared" si="0"/>
        <v>470.20299999999997</v>
      </c>
      <c r="C11" s="14"/>
      <c r="D11" s="14"/>
      <c r="E11" s="15" t="str">
        <f>INDEX(E:F,_xlfn.AGGREGATE(14,6,ROW($D$23:$D$31)/($D$23:$D$31=B11),COUNTIF($B$8:B11,B11)),1)</f>
        <v>Leder</v>
      </c>
      <c r="F11" s="15" t="str">
        <f>INDEX(E:F,_xlfn.AGGREGATE(14,6,ROW($D$23:$D$31)/($D$23:$D$31=B11),COUNTIF($B$8:B11,B11)),2)</f>
        <v>Klaus</v>
      </c>
    </row>
    <row r="12" spans="1:8">
      <c r="A12" s="14">
        <v>5</v>
      </c>
      <c r="B12" s="42">
        <f t="shared" si="0"/>
        <v>400.1</v>
      </c>
      <c r="C12" s="14"/>
      <c r="D12" s="14"/>
      <c r="E12" s="15" t="str">
        <f>INDEX(E:F,_xlfn.AGGREGATE(14,6,ROW($D$23:$D$31)/($D$23:$D$31=B12),COUNTIF($B$8:B12,B12)),1)</f>
        <v>Gonther</v>
      </c>
      <c r="F12" s="15" t="str">
        <f>INDEX(E:F,_xlfn.AGGREGATE(14,6,ROW($D$23:$D$31)/($D$23:$D$31=B12),COUNTIF($B$8:B12,B12)),2)</f>
        <v>Erhard</v>
      </c>
    </row>
    <row r="13" spans="1:8">
      <c r="A13" s="14">
        <v>6</v>
      </c>
      <c r="B13" s="42">
        <f t="shared" si="0"/>
        <v>322.142</v>
      </c>
      <c r="C13" s="14"/>
      <c r="D13" s="14"/>
      <c r="E13" s="15" t="str">
        <f>INDEX(E:F,_xlfn.AGGREGATE(14,6,ROW($D$23:$D$31)/($D$23:$D$31=B13),COUNTIF($B$8:B13,B13)),1)</f>
        <v>Leder</v>
      </c>
      <c r="F13" s="15" t="str">
        <f>INDEX(E:F,_xlfn.AGGREGATE(14,6,ROW($D$23:$D$31)/($D$23:$D$31=B13),COUNTIF($B$8:B13,B13)),2)</f>
        <v>Achim</v>
      </c>
    </row>
    <row r="14" spans="1:8">
      <c r="A14" s="14">
        <v>7</v>
      </c>
      <c r="B14" s="42">
        <f>_xlfn.AGGREGATE(14,6,$D$23:$D$31,ROW()-7)</f>
        <v>260.09800000000001</v>
      </c>
      <c r="C14" s="14"/>
      <c r="D14" s="14"/>
      <c r="E14" s="15" t="str">
        <f>INDEX(E:F,_xlfn.AGGREGATE(14,6,ROW($D$23:$D$31)/($D$23:$D$31=B14),COUNTIF($B$8:B14,B14)),1)</f>
        <v>Kraft</v>
      </c>
      <c r="F14" s="15" t="str">
        <f>INDEX(E:F,_xlfn.AGGREGATE(14,6,ROW($D$23:$D$31)/($D$23:$D$31=B14),COUNTIF($B$8:B14,B14)),2)</f>
        <v>Torsten</v>
      </c>
    </row>
    <row r="15" spans="1:8">
      <c r="A15" s="14">
        <v>8</v>
      </c>
      <c r="B15" s="42">
        <f>_xlfn.AGGREGATE(14,6,$D$23:$D$31,ROW()-7)</f>
        <v>200.065</v>
      </c>
      <c r="C15" s="14"/>
      <c r="D15" s="14"/>
      <c r="E15" s="15" t="str">
        <f>INDEX(E:F,_xlfn.AGGREGATE(14,6,ROW($D$23:$D$31)/($D$23:$D$31=B15),COUNTIF($B$8:B15,B15)),1)</f>
        <v>Gonther</v>
      </c>
      <c r="F15" s="15" t="str">
        <f>INDEX(E:F,_xlfn.AGGREGATE(14,6,ROW($D$23:$D$31)/($D$23:$D$31=B15),COUNTIF($B$8:B15,B15)),2)</f>
        <v>Marko</v>
      </c>
    </row>
    <row r="16" spans="1:8">
      <c r="A16" s="14">
        <v>9</v>
      </c>
      <c r="B16" s="42"/>
      <c r="C16" s="14"/>
      <c r="D16" s="14"/>
      <c r="E16" s="15"/>
      <c r="F16" s="15"/>
    </row>
    <row r="17" spans="1:38">
      <c r="A17" s="14">
        <v>10</v>
      </c>
      <c r="B17" s="42"/>
      <c r="C17" s="14"/>
      <c r="D17" s="14"/>
      <c r="E17" s="15"/>
      <c r="F17" s="15"/>
    </row>
    <row r="18" spans="1:38" s="17" customFormat="1">
      <c r="E18" s="18"/>
      <c r="F18" s="18"/>
      <c r="G18" s="18"/>
      <c r="H18" s="18"/>
      <c r="I18" s="18"/>
      <c r="J18" s="18"/>
      <c r="K18" s="19"/>
      <c r="L18" s="20"/>
      <c r="M18" s="20"/>
      <c r="N18" s="20"/>
      <c r="O18" s="19"/>
      <c r="P18" s="20"/>
      <c r="Q18" s="20"/>
      <c r="R18" s="20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" thickBot="1">
      <c r="E19" s="3"/>
    </row>
    <row r="20" spans="1:38">
      <c r="E20" s="4"/>
      <c r="F20" s="4"/>
      <c r="G20" s="26"/>
      <c r="H20" s="27"/>
      <c r="I20" s="28" t="s">
        <v>1</v>
      </c>
      <c r="J20" s="29" t="s">
        <v>2</v>
      </c>
      <c r="K20" s="26"/>
      <c r="L20" s="27"/>
      <c r="M20" s="28" t="s">
        <v>1</v>
      </c>
      <c r="N20" s="29" t="s">
        <v>2</v>
      </c>
      <c r="O20" s="26"/>
      <c r="P20" s="27"/>
      <c r="Q20" s="28" t="s">
        <v>1</v>
      </c>
      <c r="R20" s="29" t="s">
        <v>2</v>
      </c>
      <c r="S20" s="26"/>
      <c r="T20" s="27"/>
      <c r="U20" s="28" t="s">
        <v>1</v>
      </c>
      <c r="V20" s="29" t="s">
        <v>2</v>
      </c>
      <c r="W20" s="26"/>
      <c r="X20" s="27"/>
      <c r="Y20" s="28" t="s">
        <v>1</v>
      </c>
      <c r="Z20" s="29" t="s">
        <v>2</v>
      </c>
      <c r="AA20" s="26"/>
      <c r="AB20" s="27"/>
      <c r="AC20" s="28" t="s">
        <v>1</v>
      </c>
      <c r="AD20" s="29" t="s">
        <v>2</v>
      </c>
      <c r="AE20" s="26"/>
      <c r="AF20" s="27"/>
      <c r="AG20" s="28" t="s">
        <v>1</v>
      </c>
      <c r="AH20" s="29" t="s">
        <v>2</v>
      </c>
      <c r="AI20" s="26"/>
      <c r="AJ20" s="27"/>
      <c r="AK20" s="28" t="s">
        <v>1</v>
      </c>
      <c r="AL20" s="29" t="s">
        <v>2</v>
      </c>
    </row>
    <row r="21" spans="1:38">
      <c r="C21" s="6" t="s">
        <v>3</v>
      </c>
      <c r="D21" s="6" t="s">
        <v>3</v>
      </c>
      <c r="E21" s="7"/>
      <c r="F21" s="5"/>
      <c r="G21" s="30" t="s">
        <v>4</v>
      </c>
      <c r="H21" s="31">
        <v>41343</v>
      </c>
      <c r="I21" s="25" t="s">
        <v>5</v>
      </c>
      <c r="J21" s="32" t="s">
        <v>6</v>
      </c>
      <c r="K21" s="30" t="s">
        <v>7</v>
      </c>
      <c r="L21" s="35">
        <v>41399</v>
      </c>
      <c r="M21" s="25" t="s">
        <v>5</v>
      </c>
      <c r="N21" s="32" t="s">
        <v>6</v>
      </c>
      <c r="O21" s="30" t="s">
        <v>8</v>
      </c>
      <c r="P21" s="36">
        <v>41490</v>
      </c>
      <c r="Q21" s="25" t="s">
        <v>5</v>
      </c>
      <c r="R21" s="32" t="s">
        <v>6</v>
      </c>
      <c r="S21" s="30" t="s">
        <v>9</v>
      </c>
      <c r="T21" s="38">
        <v>41539</v>
      </c>
      <c r="U21" s="25" t="s">
        <v>5</v>
      </c>
      <c r="V21" s="32" t="s">
        <v>6</v>
      </c>
      <c r="W21" s="40" t="s">
        <v>10</v>
      </c>
      <c r="X21" s="41">
        <v>41609</v>
      </c>
      <c r="Y21" s="25" t="s">
        <v>5</v>
      </c>
      <c r="Z21" s="32" t="s">
        <v>6</v>
      </c>
      <c r="AA21" s="40" t="s">
        <v>11</v>
      </c>
      <c r="AB21" s="41">
        <v>41651</v>
      </c>
      <c r="AC21" s="25" t="s">
        <v>5</v>
      </c>
      <c r="AD21" s="32" t="s">
        <v>6</v>
      </c>
      <c r="AE21" s="40" t="s">
        <v>12</v>
      </c>
      <c r="AF21" s="37"/>
      <c r="AG21" s="25" t="s">
        <v>5</v>
      </c>
      <c r="AH21" s="32" t="s">
        <v>6</v>
      </c>
      <c r="AI21" s="40" t="s">
        <v>13</v>
      </c>
      <c r="AJ21" s="37"/>
      <c r="AK21" s="25" t="s">
        <v>5</v>
      </c>
      <c r="AL21" s="32" t="s">
        <v>6</v>
      </c>
    </row>
    <row r="22" spans="1:38">
      <c r="C22" s="9" t="s">
        <v>16</v>
      </c>
      <c r="D22" s="9" t="s">
        <v>17</v>
      </c>
      <c r="E22" s="10" t="s">
        <v>18</v>
      </c>
      <c r="F22" s="23" t="s">
        <v>19</v>
      </c>
      <c r="G22" s="33" t="s">
        <v>14</v>
      </c>
      <c r="H22" s="12" t="s">
        <v>15</v>
      </c>
      <c r="I22" s="13" t="s">
        <v>20</v>
      </c>
      <c r="J22" s="34" t="s">
        <v>20</v>
      </c>
      <c r="K22" s="33" t="s">
        <v>14</v>
      </c>
      <c r="L22" s="12" t="s">
        <v>15</v>
      </c>
      <c r="M22" s="13" t="s">
        <v>20</v>
      </c>
      <c r="N22" s="34" t="s">
        <v>20</v>
      </c>
      <c r="O22" s="33" t="s">
        <v>14</v>
      </c>
      <c r="P22" s="12" t="s">
        <v>15</v>
      </c>
      <c r="Q22" s="13" t="s">
        <v>20</v>
      </c>
      <c r="R22" s="34" t="s">
        <v>20</v>
      </c>
      <c r="S22" s="33" t="s">
        <v>14</v>
      </c>
      <c r="T22" s="12" t="s">
        <v>15</v>
      </c>
      <c r="U22" s="13" t="s">
        <v>20</v>
      </c>
      <c r="V22" s="34" t="s">
        <v>20</v>
      </c>
      <c r="W22" s="33" t="s">
        <v>14</v>
      </c>
      <c r="X22" s="12" t="s">
        <v>15</v>
      </c>
      <c r="Y22" s="13" t="s">
        <v>20</v>
      </c>
      <c r="Z22" s="34" t="s">
        <v>20</v>
      </c>
      <c r="AA22" s="33" t="s">
        <v>14</v>
      </c>
      <c r="AB22" s="12" t="s">
        <v>15</v>
      </c>
      <c r="AC22" s="13" t="s">
        <v>20</v>
      </c>
      <c r="AD22" s="34" t="s">
        <v>20</v>
      </c>
      <c r="AE22" s="33" t="s">
        <v>14</v>
      </c>
      <c r="AF22" s="12" t="s">
        <v>15</v>
      </c>
      <c r="AG22" s="13" t="s">
        <v>20</v>
      </c>
      <c r="AH22" s="34" t="s">
        <v>20</v>
      </c>
      <c r="AI22" s="33" t="s">
        <v>14</v>
      </c>
      <c r="AJ22" s="12" t="s">
        <v>15</v>
      </c>
      <c r="AK22" s="13" t="s">
        <v>20</v>
      </c>
      <c r="AL22" s="34" t="s">
        <v>20</v>
      </c>
    </row>
    <row r="23" spans="1:38">
      <c r="C23" s="14">
        <f>I23+M23+Q23+U23+Y23+AC23+AG23+AK23</f>
        <v>100</v>
      </c>
      <c r="D23" s="14">
        <f>H23+L23+P23+T23+X23+AB23+AF23+AJ23+(C23/1000)</f>
        <v>400.1</v>
      </c>
      <c r="E23" s="15" t="s">
        <v>35</v>
      </c>
      <c r="F23" s="24" t="s">
        <v>36</v>
      </c>
      <c r="G23" s="39"/>
      <c r="H23" s="16">
        <f>IF(G23=1,200,IF(G23=2,180,IF(G23=3,161,IF(G23=4,145,IF(G23=5,130,IF(G23=6,125,IF(G23=7,120,IF(G23=8,115,0))))))))</f>
        <v>0</v>
      </c>
      <c r="I23" s="22"/>
      <c r="J23" s="43"/>
      <c r="K23" s="39"/>
      <c r="L23" s="16">
        <f>IF(K23=1,200,IF(K23=2,180,IF(K23=3,161,IF(K23=4,145,IF(K23=5,130,IF(K23=6,125,IF(K23=7,120,IF(K23=8,115,0))))))))</f>
        <v>0</v>
      </c>
      <c r="M23" s="22"/>
      <c r="N23" s="43"/>
      <c r="O23" s="39">
        <v>1</v>
      </c>
      <c r="P23" s="16">
        <f>IF(O23=1,200,IF(O23=2,180,IF(O23=3,161,IF(O23=4,145,IF(O23=5,130,IF(O23=6,125,IF(O23=7,120,IF(O23=8,115,0))))))))</f>
        <v>200</v>
      </c>
      <c r="Q23" s="22">
        <v>71</v>
      </c>
      <c r="R23" s="43">
        <v>8.2769999999999992</v>
      </c>
      <c r="S23" s="39">
        <v>1</v>
      </c>
      <c r="T23" s="16">
        <f>IF(S23=1,200,IF(S23=2,180,IF(S23=3,161,IF(S23=4,145,IF(S23=5,130,IF(S23=6,125,IF(S23=7,120,IF(S23=8,115,0))))))))</f>
        <v>200</v>
      </c>
      <c r="U23" s="22">
        <v>29</v>
      </c>
      <c r="V23" s="43">
        <v>9.6340000000000003</v>
      </c>
      <c r="W23" s="39"/>
      <c r="X23" s="16">
        <f>IF(W23=1,200,IF(W23=2,180,IF(W23=3,161,IF(W23=4,145,IF(W23=5,130,IF(W23=6,125,IF(W23=7,120,IF(W23=8,115,0))))))))</f>
        <v>0</v>
      </c>
      <c r="Y23" s="22"/>
      <c r="Z23" s="43"/>
      <c r="AA23" s="39"/>
      <c r="AB23" s="16">
        <f>IF(AA23=1,200,IF(AA23=2,180,IF(AA23=3,161,IF(AA23=4,145,IF(AA23=5,130,IF(AA23=6,125,IF(AA23=7,120,IF(AA23=8,115,0))))))))</f>
        <v>0</v>
      </c>
      <c r="AC23" s="22"/>
      <c r="AD23" s="43"/>
      <c r="AE23" s="39"/>
      <c r="AF23" s="16">
        <f>IF(AE23=1,200,IF(AE23=2,180,IF(AE23=3,161,IF(AE23=4,145,IF(AE23=5,130,IF(AE23=6,125,IF(AE23=7,120,IF(AE23=8,115,0))))))))</f>
        <v>0</v>
      </c>
      <c r="AG23" s="22"/>
      <c r="AH23" s="43"/>
      <c r="AI23" s="39"/>
      <c r="AJ23" s="16">
        <f>IF(AI23=1,200,IF(AI23=2,180,IF(AI23=3,161,IF(AI23=4,145,IF(AI23=5,130,IF(AI23=6,125,IF(AI23=7,120,IF(AI23=8,115,0))))))))</f>
        <v>0</v>
      </c>
      <c r="AK23" s="22"/>
      <c r="AL23" s="43"/>
    </row>
    <row r="24" spans="1:38">
      <c r="C24" s="14">
        <f t="shared" ref="C24:C28" si="1">I24+M24+Q24+U24+Y24+AC24+AG24+AK24</f>
        <v>165</v>
      </c>
      <c r="D24" s="14">
        <f t="shared" ref="D24:D28" si="2">H24+L24+P24+T24+X24+AB24+AF24+AJ24+(C24/1000)</f>
        <v>575.16499999999996</v>
      </c>
      <c r="E24" s="15" t="s">
        <v>28</v>
      </c>
      <c r="F24" s="24" t="s">
        <v>43</v>
      </c>
      <c r="G24" s="39"/>
      <c r="H24" s="16">
        <f t="shared" ref="H24:H31" si="3">IF(G24=1,200,IF(G24=2,180,IF(G24=3,161,IF(G24=4,145,IF(G24=5,130,IF(G24=6,125,IF(G24=7,120,IF(G24=8,115,0))))))))</f>
        <v>0</v>
      </c>
      <c r="I24" s="22"/>
      <c r="J24" s="43"/>
      <c r="K24" s="39">
        <v>4</v>
      </c>
      <c r="L24" s="16">
        <f t="shared" ref="L24:L31" si="4">IF(K24=1,200,IF(K24=2,180,IF(K24=3,161,IF(K24=4,145,IF(K24=5,130,IF(K24=6,125,IF(K24=7,120,IF(K24=8,115,0))))))))</f>
        <v>145</v>
      </c>
      <c r="M24" s="22">
        <v>47</v>
      </c>
      <c r="N24" s="43">
        <v>10.182</v>
      </c>
      <c r="O24" s="39"/>
      <c r="P24" s="16">
        <f t="shared" ref="P24:P31" si="5">IF(O24=1,200,IF(O24=2,180,IF(O24=3,161,IF(O24=4,145,IF(O24=5,130,IF(O24=6,125,IF(O24=7,120,IF(O24=8,115,0))))))))</f>
        <v>0</v>
      </c>
      <c r="Q24" s="22"/>
      <c r="R24" s="43"/>
      <c r="S24" s="39">
        <v>2</v>
      </c>
      <c r="T24" s="16">
        <f t="shared" ref="T24:T31" si="6">IF(S24=1,200,IF(S24=2,180,IF(S24=3,161,IF(S24=4,145,IF(S24=5,130,IF(S24=6,125,IF(S24=7,120,IF(S24=8,115,0))))))))</f>
        <v>180</v>
      </c>
      <c r="U24" s="22">
        <v>35</v>
      </c>
      <c r="V24" s="43">
        <v>8.4179999999999993</v>
      </c>
      <c r="W24" s="39">
        <v>6</v>
      </c>
      <c r="X24" s="16">
        <f t="shared" ref="X24:X31" si="7">IF(W24=1,200,IF(W24=2,180,IF(W24=3,161,IF(W24=4,145,IF(W24=5,130,IF(W24=6,125,IF(W24=7,120,IF(W24=8,115,0))))))))</f>
        <v>125</v>
      </c>
      <c r="Y24" s="22">
        <v>27</v>
      </c>
      <c r="Z24" s="43">
        <v>9.8179999999999996</v>
      </c>
      <c r="AA24" s="39">
        <v>6</v>
      </c>
      <c r="AB24" s="16">
        <f t="shared" ref="AB24:AB31" si="8">IF(AA24=1,200,IF(AA24=2,180,IF(AA24=3,161,IF(AA24=4,145,IF(AA24=5,130,IF(AA24=6,125,IF(AA24=7,120,IF(AA24=8,115,0))))))))</f>
        <v>125</v>
      </c>
      <c r="AC24" s="22">
        <f>28+28</f>
        <v>56</v>
      </c>
      <c r="AD24" s="43">
        <v>9.798</v>
      </c>
      <c r="AE24" s="39"/>
      <c r="AF24" s="16">
        <f t="shared" ref="AF24:AF31" si="9">IF(AE24=1,200,IF(AE24=2,180,IF(AE24=3,161,IF(AE24=4,145,IF(AE24=5,130,IF(AE24=6,125,IF(AE24=7,120,IF(AE24=8,115,0))))))))</f>
        <v>0</v>
      </c>
      <c r="AG24" s="22"/>
      <c r="AH24" s="43"/>
      <c r="AI24" s="39"/>
      <c r="AJ24" s="16">
        <f t="shared" ref="AJ24:AJ31" si="10">IF(AI24=1,200,IF(AI24=2,180,IF(AI24=3,161,IF(AI24=4,145,IF(AI24=5,130,IF(AI24=6,125,IF(AI24=7,120,IF(AI24=8,115,0))))))))</f>
        <v>0</v>
      </c>
      <c r="AK24" s="22"/>
      <c r="AL24" s="43"/>
    </row>
    <row r="25" spans="1:38">
      <c r="C25" s="14">
        <f t="shared" si="1"/>
        <v>262</v>
      </c>
      <c r="D25" s="14">
        <f t="shared" si="2"/>
        <v>721.26199999999994</v>
      </c>
      <c r="E25" s="15" t="s">
        <v>41</v>
      </c>
      <c r="F25" s="24" t="s">
        <v>42</v>
      </c>
      <c r="G25" s="39"/>
      <c r="H25" s="16">
        <f t="shared" si="3"/>
        <v>0</v>
      </c>
      <c r="I25" s="22"/>
      <c r="J25" s="43"/>
      <c r="K25" s="39">
        <v>2</v>
      </c>
      <c r="L25" s="16">
        <f t="shared" si="4"/>
        <v>180</v>
      </c>
      <c r="M25" s="22">
        <v>64</v>
      </c>
      <c r="N25" s="43">
        <v>8.89</v>
      </c>
      <c r="O25" s="39">
        <v>3</v>
      </c>
      <c r="P25" s="16">
        <f t="shared" si="5"/>
        <v>161</v>
      </c>
      <c r="Q25" s="22">
        <v>52</v>
      </c>
      <c r="R25" s="43">
        <v>8.75</v>
      </c>
      <c r="S25" s="39"/>
      <c r="T25" s="16">
        <f t="shared" si="6"/>
        <v>0</v>
      </c>
      <c r="U25" s="22">
        <v>0</v>
      </c>
      <c r="V25" s="43"/>
      <c r="W25" s="39">
        <v>1</v>
      </c>
      <c r="X25" s="16">
        <f t="shared" si="7"/>
        <v>200</v>
      </c>
      <c r="Y25" s="22">
        <f>36+36</f>
        <v>72</v>
      </c>
      <c r="Z25" s="43">
        <v>8.0730000000000004</v>
      </c>
      <c r="AA25" s="39">
        <v>2</v>
      </c>
      <c r="AB25" s="16">
        <f t="shared" si="8"/>
        <v>180</v>
      </c>
      <c r="AC25" s="22">
        <f>37+37</f>
        <v>74</v>
      </c>
      <c r="AD25" s="43">
        <v>7.9429999999999996</v>
      </c>
      <c r="AE25" s="39"/>
      <c r="AF25" s="16">
        <f t="shared" si="9"/>
        <v>0</v>
      </c>
      <c r="AG25" s="22"/>
      <c r="AH25" s="43"/>
      <c r="AI25" s="39"/>
      <c r="AJ25" s="16">
        <f t="shared" si="10"/>
        <v>0</v>
      </c>
      <c r="AK25" s="22"/>
      <c r="AL25" s="43"/>
    </row>
    <row r="26" spans="1:38">
      <c r="C26" s="14">
        <f t="shared" si="1"/>
        <v>65</v>
      </c>
      <c r="D26" s="14">
        <f t="shared" si="2"/>
        <v>200.065</v>
      </c>
      <c r="E26" s="15" t="s">
        <v>35</v>
      </c>
      <c r="F26" s="24" t="s">
        <v>51</v>
      </c>
      <c r="G26" s="39"/>
      <c r="H26" s="16">
        <f t="shared" si="3"/>
        <v>0</v>
      </c>
      <c r="I26" s="22"/>
      <c r="J26" s="43"/>
      <c r="K26" s="39">
        <v>1</v>
      </c>
      <c r="L26" s="16">
        <f t="shared" si="4"/>
        <v>200</v>
      </c>
      <c r="M26" s="22">
        <v>65</v>
      </c>
      <c r="N26" s="43">
        <v>8.5969999999999995</v>
      </c>
      <c r="O26" s="39"/>
      <c r="P26" s="16">
        <f t="shared" si="5"/>
        <v>0</v>
      </c>
      <c r="Q26" s="22"/>
      <c r="R26" s="43"/>
      <c r="S26" s="39"/>
      <c r="T26" s="16">
        <f t="shared" si="6"/>
        <v>0</v>
      </c>
      <c r="U26" s="22">
        <v>0</v>
      </c>
      <c r="V26" s="43"/>
      <c r="W26" s="39"/>
      <c r="X26" s="16">
        <f t="shared" si="7"/>
        <v>0</v>
      </c>
      <c r="Y26" s="22"/>
      <c r="Z26" s="43"/>
      <c r="AA26" s="39"/>
      <c r="AB26" s="16">
        <f t="shared" si="8"/>
        <v>0</v>
      </c>
      <c r="AC26" s="22"/>
      <c r="AD26" s="43"/>
      <c r="AE26" s="39"/>
      <c r="AF26" s="16">
        <f t="shared" si="9"/>
        <v>0</v>
      </c>
      <c r="AG26" s="22"/>
      <c r="AH26" s="43"/>
      <c r="AI26" s="39"/>
      <c r="AJ26" s="16">
        <f t="shared" si="10"/>
        <v>0</v>
      </c>
      <c r="AK26" s="22"/>
      <c r="AL26" s="43"/>
    </row>
    <row r="27" spans="1:38">
      <c r="C27" s="14">
        <f t="shared" si="1"/>
        <v>203</v>
      </c>
      <c r="D27" s="14">
        <f t="shared" si="2"/>
        <v>470.20299999999997</v>
      </c>
      <c r="E27" s="15" t="s">
        <v>49</v>
      </c>
      <c r="F27" s="24" t="s">
        <v>52</v>
      </c>
      <c r="G27" s="39"/>
      <c r="H27" s="16">
        <f t="shared" si="3"/>
        <v>0</v>
      </c>
      <c r="I27" s="22"/>
      <c r="J27" s="43"/>
      <c r="K27" s="39"/>
      <c r="L27" s="16">
        <f t="shared" si="4"/>
        <v>0</v>
      </c>
      <c r="M27" s="22"/>
      <c r="N27" s="43"/>
      <c r="O27" s="39">
        <v>2</v>
      </c>
      <c r="P27" s="16">
        <f t="shared" si="5"/>
        <v>180</v>
      </c>
      <c r="Q27" s="22">
        <v>67</v>
      </c>
      <c r="R27" s="43">
        <v>8.2200000000000006</v>
      </c>
      <c r="S27" s="39"/>
      <c r="T27" s="16">
        <f t="shared" si="6"/>
        <v>0</v>
      </c>
      <c r="U27" s="22">
        <v>0</v>
      </c>
      <c r="V27" s="43"/>
      <c r="W27" s="39">
        <v>4</v>
      </c>
      <c r="X27" s="16">
        <f t="shared" si="7"/>
        <v>145</v>
      </c>
      <c r="Y27" s="22">
        <f>34+33</f>
        <v>67</v>
      </c>
      <c r="Z27" s="43">
        <v>8.2240000000000002</v>
      </c>
      <c r="AA27" s="39">
        <v>4</v>
      </c>
      <c r="AB27" s="16">
        <f t="shared" si="8"/>
        <v>145</v>
      </c>
      <c r="AC27" s="22">
        <f>34+35</f>
        <v>69</v>
      </c>
      <c r="AD27" s="43">
        <v>8.2859999999999996</v>
      </c>
      <c r="AE27" s="39"/>
      <c r="AF27" s="16">
        <f t="shared" si="9"/>
        <v>0</v>
      </c>
      <c r="AG27" s="22"/>
      <c r="AH27" s="43"/>
      <c r="AI27" s="39"/>
      <c r="AJ27" s="16">
        <f t="shared" si="10"/>
        <v>0</v>
      </c>
      <c r="AK27" s="22"/>
      <c r="AL27" s="43"/>
    </row>
    <row r="28" spans="1:38">
      <c r="C28" s="14">
        <f t="shared" si="1"/>
        <v>210</v>
      </c>
      <c r="D28" s="14">
        <f t="shared" si="2"/>
        <v>541.21</v>
      </c>
      <c r="E28" s="15" t="s">
        <v>38</v>
      </c>
      <c r="F28" s="24" t="s">
        <v>39</v>
      </c>
      <c r="G28" s="39"/>
      <c r="H28" s="16">
        <f t="shared" si="3"/>
        <v>0</v>
      </c>
      <c r="I28" s="22"/>
      <c r="J28" s="43"/>
      <c r="K28" s="39">
        <v>3</v>
      </c>
      <c r="L28" s="16">
        <f t="shared" si="4"/>
        <v>161</v>
      </c>
      <c r="M28" s="22">
        <v>62</v>
      </c>
      <c r="N28" s="43">
        <v>8.8249999999999993</v>
      </c>
      <c r="O28" s="39"/>
      <c r="P28" s="16">
        <f t="shared" si="5"/>
        <v>0</v>
      </c>
      <c r="Q28" s="22"/>
      <c r="R28" s="43"/>
      <c r="S28" s="39"/>
      <c r="T28" s="16">
        <f t="shared" si="6"/>
        <v>0</v>
      </c>
      <c r="U28" s="22">
        <v>0</v>
      </c>
      <c r="V28" s="43"/>
      <c r="W28" s="39">
        <v>2</v>
      </c>
      <c r="X28" s="16">
        <f t="shared" si="7"/>
        <v>180</v>
      </c>
      <c r="Y28" s="22">
        <f>37+36</f>
        <v>73</v>
      </c>
      <c r="Z28" s="43">
        <v>7.9790000000000001</v>
      </c>
      <c r="AA28" s="39">
        <v>1</v>
      </c>
      <c r="AB28" s="16">
        <f t="shared" si="8"/>
        <v>200</v>
      </c>
      <c r="AC28" s="22">
        <f>38+37</f>
        <v>75</v>
      </c>
      <c r="AD28" s="43">
        <v>7.9859999999999998</v>
      </c>
      <c r="AE28" s="39"/>
      <c r="AF28" s="16">
        <f t="shared" si="9"/>
        <v>0</v>
      </c>
      <c r="AG28" s="22"/>
      <c r="AH28" s="43"/>
      <c r="AI28" s="39"/>
      <c r="AJ28" s="16">
        <f t="shared" si="10"/>
        <v>0</v>
      </c>
      <c r="AK28" s="22"/>
      <c r="AL28" s="43"/>
    </row>
    <row r="29" spans="1:38">
      <c r="C29" s="14">
        <f t="shared" ref="C29:C30" si="11">I29+M29+Q29+U29+Y29+AC29+AG29+AK29</f>
        <v>98</v>
      </c>
      <c r="D29" s="14">
        <f t="shared" ref="D29:D30" si="12">H29+L29+P29+T29+X29+AB29+AF29+AJ29+(C29/1000)</f>
        <v>260.09800000000001</v>
      </c>
      <c r="E29" s="15" t="s">
        <v>64</v>
      </c>
      <c r="F29" s="24" t="s">
        <v>65</v>
      </c>
      <c r="G29" s="39"/>
      <c r="H29" s="16">
        <f t="shared" si="3"/>
        <v>0</v>
      </c>
      <c r="I29" s="22"/>
      <c r="J29" s="43"/>
      <c r="K29" s="39"/>
      <c r="L29" s="16">
        <f t="shared" si="4"/>
        <v>0</v>
      </c>
      <c r="M29" s="22"/>
      <c r="N29" s="43"/>
      <c r="O29" s="39"/>
      <c r="P29" s="16">
        <f t="shared" si="5"/>
        <v>0</v>
      </c>
      <c r="Q29" s="22"/>
      <c r="R29" s="43"/>
      <c r="S29" s="39"/>
      <c r="T29" s="16">
        <f t="shared" si="6"/>
        <v>0</v>
      </c>
      <c r="U29" s="22"/>
      <c r="V29" s="43"/>
      <c r="W29" s="39">
        <v>5</v>
      </c>
      <c r="X29" s="16">
        <f t="shared" si="7"/>
        <v>130</v>
      </c>
      <c r="Y29" s="22">
        <v>32</v>
      </c>
      <c r="Z29" s="43">
        <v>8.968</v>
      </c>
      <c r="AA29" s="39">
        <v>5</v>
      </c>
      <c r="AB29" s="16">
        <f t="shared" si="8"/>
        <v>130</v>
      </c>
      <c r="AC29" s="22">
        <f>33+33</f>
        <v>66</v>
      </c>
      <c r="AD29" s="43">
        <v>8.5619999999999994</v>
      </c>
      <c r="AE29" s="39"/>
      <c r="AF29" s="16">
        <f t="shared" si="9"/>
        <v>0</v>
      </c>
      <c r="AG29" s="22"/>
      <c r="AH29" s="43"/>
      <c r="AI29" s="39"/>
      <c r="AJ29" s="16">
        <f t="shared" si="10"/>
        <v>0</v>
      </c>
      <c r="AK29" s="22"/>
      <c r="AL29" s="43"/>
    </row>
    <row r="30" spans="1:38">
      <c r="C30" s="14">
        <f t="shared" si="11"/>
        <v>142</v>
      </c>
      <c r="D30" s="14">
        <f t="shared" si="12"/>
        <v>322.142</v>
      </c>
      <c r="E30" s="15" t="s">
        <v>49</v>
      </c>
      <c r="F30" s="24" t="s">
        <v>50</v>
      </c>
      <c r="G30" s="39"/>
      <c r="H30" s="16">
        <f t="shared" si="3"/>
        <v>0</v>
      </c>
      <c r="I30" s="22"/>
      <c r="J30" s="43"/>
      <c r="K30" s="39"/>
      <c r="L30" s="16">
        <f t="shared" si="4"/>
        <v>0</v>
      </c>
      <c r="M30" s="22"/>
      <c r="N30" s="43"/>
      <c r="O30" s="39"/>
      <c r="P30" s="16">
        <f t="shared" si="5"/>
        <v>0</v>
      </c>
      <c r="Q30" s="22"/>
      <c r="R30" s="43"/>
      <c r="S30" s="39"/>
      <c r="T30" s="16">
        <f t="shared" si="6"/>
        <v>0</v>
      </c>
      <c r="U30" s="22"/>
      <c r="V30" s="43"/>
      <c r="W30" s="39">
        <v>3</v>
      </c>
      <c r="X30" s="16">
        <f t="shared" si="7"/>
        <v>161</v>
      </c>
      <c r="Y30" s="22">
        <f>35+35</f>
        <v>70</v>
      </c>
      <c r="Z30" s="43">
        <v>8.1</v>
      </c>
      <c r="AA30" s="39">
        <v>3</v>
      </c>
      <c r="AB30" s="16">
        <f t="shared" si="8"/>
        <v>161</v>
      </c>
      <c r="AC30" s="22">
        <f>37+35</f>
        <v>72</v>
      </c>
      <c r="AD30" s="43">
        <v>7.8730000000000002</v>
      </c>
      <c r="AE30" s="39"/>
      <c r="AF30" s="16">
        <f t="shared" si="9"/>
        <v>0</v>
      </c>
      <c r="AG30" s="22"/>
      <c r="AH30" s="43"/>
      <c r="AI30" s="39"/>
      <c r="AJ30" s="16">
        <f t="shared" si="10"/>
        <v>0</v>
      </c>
      <c r="AK30" s="22"/>
      <c r="AL30" s="43"/>
    </row>
    <row r="31" spans="1:38">
      <c r="C31" s="14">
        <f t="shared" ref="C31" si="13">I31+M31+Q31+U31+Y31+AC31+AG31+AK31</f>
        <v>0</v>
      </c>
      <c r="D31" s="14">
        <f t="shared" ref="D31" si="14">H31+L31+P31+T31+X31+AB31+AF31+AJ31+(C31/1000)</f>
        <v>0</v>
      </c>
      <c r="E31" s="15"/>
      <c r="F31" s="24"/>
      <c r="G31" s="39"/>
      <c r="H31" s="16">
        <f t="shared" si="3"/>
        <v>0</v>
      </c>
      <c r="I31" s="22"/>
      <c r="J31" s="43"/>
      <c r="K31" s="39"/>
      <c r="L31" s="16">
        <f t="shared" si="4"/>
        <v>0</v>
      </c>
      <c r="M31" s="22"/>
      <c r="N31" s="43"/>
      <c r="O31" s="39"/>
      <c r="P31" s="16">
        <f t="shared" si="5"/>
        <v>0</v>
      </c>
      <c r="Q31" s="22"/>
      <c r="R31" s="43"/>
      <c r="S31" s="39"/>
      <c r="T31" s="16">
        <f t="shared" si="6"/>
        <v>0</v>
      </c>
      <c r="U31" s="22"/>
      <c r="V31" s="43"/>
      <c r="W31" s="39"/>
      <c r="X31" s="16">
        <f t="shared" si="7"/>
        <v>0</v>
      </c>
      <c r="Y31" s="22"/>
      <c r="Z31" s="43"/>
      <c r="AA31" s="39"/>
      <c r="AB31" s="16">
        <f t="shared" si="8"/>
        <v>0</v>
      </c>
      <c r="AC31" s="22"/>
      <c r="AD31" s="43"/>
      <c r="AE31" s="39"/>
      <c r="AF31" s="16">
        <f t="shared" si="9"/>
        <v>0</v>
      </c>
      <c r="AG31" s="22"/>
      <c r="AH31" s="43"/>
      <c r="AI31" s="39"/>
      <c r="AJ31" s="16">
        <f t="shared" si="10"/>
        <v>0</v>
      </c>
      <c r="AK31" s="22"/>
      <c r="AL31" s="43"/>
    </row>
  </sheetData>
  <mergeCells count="2">
    <mergeCell ref="A1:F1"/>
    <mergeCell ref="A2:F2"/>
  </mergeCells>
  <pageMargins left="0" right="0" top="0.39409448818897608" bottom="0.39409448818897608" header="0" footer="0"/>
  <pageSetup paperSize="0" scale="95" fitToWidth="0" fitToHeight="0" pageOrder="overThenDown" orientation="landscape" useFirstPageNumber="1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Punkte</vt:lpstr>
      <vt:lpstr>Gruppe_Rookie</vt:lpstr>
      <vt:lpstr>Gruppe_Classic</vt:lpstr>
      <vt:lpstr>Gruppe_Expert</vt:lpstr>
      <vt:lpstr>Gruppe_Tourenwagen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MERLE-PAEGER, KARSTEN (U442419)</cp:lastModifiedBy>
  <cp:revision>41</cp:revision>
  <dcterms:created xsi:type="dcterms:W3CDTF">2013-02-19T21:32:04Z</dcterms:created>
  <dcterms:modified xsi:type="dcterms:W3CDTF">2014-01-12T16:50:41Z</dcterms:modified>
</cp:coreProperties>
</file>